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235" activeTab="1"/>
  </bookViews>
  <sheets>
    <sheet name="2020 budget" sheetId="1" r:id="rId1"/>
    <sheet name="19-20 comparison and totals" sheetId="2" r:id="rId2"/>
    <sheet name="Member shares" sheetId="3" r:id="rId3"/>
    <sheet name="Buying pool summary" sheetId="4" r:id="rId4"/>
    <sheet name="Buying pool 19-20 comparison" sheetId="5" r:id="rId5"/>
  </sheets>
  <definedNames>
    <definedName name="_xlnm.Print_Area" localSheetId="1">'19-20 comparison and totals'!$A$1:$F$23</definedName>
    <definedName name="_xlnm.Print_Area" localSheetId="4">'Buying pool 19-20 comparison'!#REF!</definedName>
  </definedNames>
  <calcPr fullCalcOnLoad="1"/>
</workbook>
</file>

<file path=xl/sharedStrings.xml><?xml version="1.0" encoding="utf-8"?>
<sst xmlns="http://schemas.openxmlformats.org/spreadsheetml/2006/main" count="173" uniqueCount="120">
  <si>
    <t>Income</t>
  </si>
  <si>
    <t>Member shares</t>
  </si>
  <si>
    <t>Other income</t>
  </si>
  <si>
    <t>Expenses</t>
  </si>
  <si>
    <t>Website</t>
  </si>
  <si>
    <t>Program management</t>
  </si>
  <si>
    <t>TOTAL</t>
  </si>
  <si>
    <t>Other</t>
  </si>
  <si>
    <t>b.</t>
  </si>
  <si>
    <t>c.</t>
  </si>
  <si>
    <t>d.</t>
  </si>
  <si>
    <t xml:space="preserve">Digital Content  </t>
  </si>
  <si>
    <t>OverDrive Vendor Fees</t>
  </si>
  <si>
    <t>a.</t>
  </si>
  <si>
    <t>e.</t>
  </si>
  <si>
    <t>f.</t>
  </si>
  <si>
    <t>Reserve</t>
  </si>
  <si>
    <t>g.</t>
  </si>
  <si>
    <t>h.</t>
  </si>
  <si>
    <t>i.</t>
  </si>
  <si>
    <t>Digital Newspaper Hosting</t>
  </si>
  <si>
    <t>ContentDM Hosting</t>
  </si>
  <si>
    <t xml:space="preserve">Buying pool income </t>
  </si>
  <si>
    <t>2019 budget</t>
  </si>
  <si>
    <t>Carryover*</t>
  </si>
  <si>
    <t>BiblioBoard project</t>
  </si>
  <si>
    <t>R &amp; D</t>
  </si>
  <si>
    <t>2020 budget</t>
  </si>
  <si>
    <t>Reserves/R&amp;D funding for BiblioBoard**</t>
  </si>
  <si>
    <t>*We do not assume any carryover in our budget.  It is highly likely that there will be R&amp;D and Reserve carryover beyond the $24,000 budgeted for BiblioBoard.  As of 3/30, there is $17,000 in R&amp;D and $34,551.62 in Reserve.</t>
  </si>
  <si>
    <t>LSTA funding for BiblioBoard</t>
  </si>
  <si>
    <t>d. 1.</t>
  </si>
  <si>
    <t>OverDrive Content</t>
  </si>
  <si>
    <t>d.2</t>
  </si>
  <si>
    <t>Reserve/R&amp;D Fund Allocations</t>
  </si>
  <si>
    <t>Operating/project expenses</t>
  </si>
  <si>
    <t>**Pending Fall 2019 review of the Collection Development Workgroup.  For 2020, this project will be funded equally by R&amp;D and Reserves.  If we continue with the project, a formula will be developed by March 2020 so that it can be used for the 2021 budget.</t>
  </si>
  <si>
    <t>Total expenditures in budget:</t>
  </si>
  <si>
    <t>Partner</t>
  </si>
  <si>
    <t xml:space="preserve">2019 cost </t>
  </si>
  <si>
    <t>Difference</t>
  </si>
  <si>
    <t>Arrowhead</t>
  </si>
  <si>
    <t xml:space="preserve">Bridges </t>
  </si>
  <si>
    <t>Indianhead</t>
  </si>
  <si>
    <t>Kenosha</t>
  </si>
  <si>
    <t>Lakeshores</t>
  </si>
  <si>
    <t>Manitowoc Calumet</t>
  </si>
  <si>
    <t>Milwaukee</t>
  </si>
  <si>
    <t>Monarch</t>
  </si>
  <si>
    <t>Nicolet</t>
  </si>
  <si>
    <t>Northern Waters</t>
  </si>
  <si>
    <t>OWLS</t>
  </si>
  <si>
    <t>South Central</t>
  </si>
  <si>
    <t>Southwest Wisconsin</t>
  </si>
  <si>
    <t>Winding Rivers</t>
  </si>
  <si>
    <t>Winnefox</t>
  </si>
  <si>
    <t>WVLS</t>
  </si>
  <si>
    <t>TOTALS</t>
  </si>
  <si>
    <t>2020 cost</t>
  </si>
  <si>
    <t>Cost per share (rounded to nearest dollar):</t>
  </si>
  <si>
    <t>Base amount</t>
  </si>
  <si>
    <t>Base amount goes toward shared collection</t>
  </si>
  <si>
    <t>Holds reduction amount</t>
  </si>
  <si>
    <t>Holds reduction amount goes to Advantage</t>
  </si>
  <si>
    <t>Base amount**</t>
  </si>
  <si>
    <t>Overdrive Checkouts by system</t>
  </si>
  <si>
    <t>Usage</t>
  </si>
  <si>
    <t>% of usage</t>
  </si>
  <si>
    <t>Population</t>
  </si>
  <si>
    <t>% of population</t>
  </si>
  <si>
    <t>Share</t>
  </si>
  <si>
    <t>Holds placed</t>
  </si>
  <si>
    <t>% of holds placed</t>
  </si>
  <si>
    <t>Share (Advantage)</t>
  </si>
  <si>
    <t xml:space="preserve">Total </t>
  </si>
  <si>
    <t>Arrowhead Library System</t>
  </si>
  <si>
    <t>Bridges Library System</t>
  </si>
  <si>
    <t>Indianhead Federated</t>
  </si>
  <si>
    <t>Kenosha County Library System</t>
  </si>
  <si>
    <t>Lakeshores Library System</t>
  </si>
  <si>
    <t>Manitowoc-Calumet Library System</t>
  </si>
  <si>
    <t>Milwaukee Co. Federated Library System</t>
  </si>
  <si>
    <t>Monarch Library System</t>
  </si>
  <si>
    <t>Nicolet Federated Library System***</t>
  </si>
  <si>
    <t>Northern Waters Library Service</t>
  </si>
  <si>
    <t>Outagamie Waupaca Library System***</t>
  </si>
  <si>
    <t>South Central Library System</t>
  </si>
  <si>
    <t>Southwest Wisconsin Library System</t>
  </si>
  <si>
    <t>Winding Rivers Library System</t>
  </si>
  <si>
    <t>Winnefox Library System</t>
  </si>
  <si>
    <t xml:space="preserve">Wisconsin Valley Library Service </t>
  </si>
  <si>
    <t>Totals</t>
  </si>
  <si>
    <t>*Extended county population from DPI</t>
  </si>
  <si>
    <t>**Usage weighted at 75%; population weighted at 25%</t>
  </si>
  <si>
    <t>***Holds are for InfoSoup, split by ratio of usage</t>
  </si>
  <si>
    <t>Total holds for InfoSoup: 145,209</t>
  </si>
  <si>
    <t>percentage</t>
  </si>
  <si>
    <t>Base Amount %</t>
  </si>
  <si>
    <t>Base Share Amount</t>
  </si>
  <si>
    <t>Change</t>
  </si>
  <si>
    <t>Base Amount Share</t>
  </si>
  <si>
    <t>Holds Reduction Share</t>
  </si>
  <si>
    <t>2020 sources/information</t>
  </si>
  <si>
    <t>2019 sources/information</t>
  </si>
  <si>
    <t>*Extended county population from DPI; same figure used for both years</t>
  </si>
  <si>
    <t>Wisconsin Valley Library Service</t>
  </si>
  <si>
    <t>Outagamie Waupaca Library System</t>
  </si>
  <si>
    <t>Nicolet Federated Library System</t>
  </si>
  <si>
    <t>in Total</t>
  </si>
  <si>
    <t>Total</t>
  </si>
  <si>
    <t>Buying pool</t>
  </si>
  <si>
    <t xml:space="preserve">Member shares </t>
  </si>
  <si>
    <t>OWLS 2018 circulation: 187,542</t>
  </si>
  <si>
    <t>Nicolet 2018 circulation: 307,088</t>
  </si>
  <si>
    <t>Total InfoSoup circulations:  494,630</t>
  </si>
  <si>
    <t>Percentage of OWLS circulation: 37.9%</t>
  </si>
  <si>
    <t>Percentage of Nicolet circulation: 62.1%</t>
  </si>
  <si>
    <t>Brown County holds: 108,955</t>
  </si>
  <si>
    <t>37.9% (for OWLS) of holds: 55,034</t>
  </si>
  <si>
    <t>62.1% (for Nicolet) of holds: 90,175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</si>
</sst>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[$$-409]#,##0.00"/>
    <numFmt numFmtId="171" formatCode="[$$-409]#,##0"/>
    <numFmt numFmtId="172" formatCode="0.0%"/>
    <numFmt numFmtId="173" formatCode="0.000"/>
    <numFmt numFmtId="174" formatCode="&quot;$&quot;#,##0.0"/>
    <numFmt numFmtId="175" formatCode="[$-409]dddd\,\ mmmm\ dd\,\ yyyy"/>
    <numFmt numFmtId="176" formatCode="[$-409]h:mm:ss\ AM/PM"/>
    <numFmt numFmtId="177" formatCode="0.0"/>
    <numFmt numFmtId="178" formatCode="0.0000"/>
    <numFmt numFmtId="179" formatCode="0.000%"/>
    <numFmt numFmtId="180" formatCode="0.000000000000000%"/>
    <numFmt numFmtId="181" formatCode="[$-409]dddd\,\ mmmm\ d\,\ yyyy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_);_(&quot;$&quot;* \(#,##0.0\);_(&quot;$&quot;* &quot;-&quot;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 tint="0.34999001026153564"/>
      <name val="Calibri"/>
      <family val="2"/>
    </font>
    <font>
      <sz val="11"/>
      <color theme="1" tint="0.3499900102615356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 style="hair"/>
      <right style="hair"/>
      <top/>
      <bottom/>
    </border>
    <border>
      <left style="hair"/>
      <right style="hair"/>
      <top/>
      <bottom style="hair"/>
    </border>
    <border>
      <left>
        <color indexed="63"/>
      </left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44" fontId="1" fillId="0" borderId="0" xfId="47" applyFont="1" applyAlignment="1">
      <alignment/>
    </xf>
    <xf numFmtId="164" fontId="1" fillId="0" borderId="0" xfId="47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10" fontId="1" fillId="0" borderId="0" xfId="47" applyNumberFormat="1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6" fontId="3" fillId="0" borderId="0" xfId="0" applyNumberFormat="1" applyFont="1" applyAlignment="1">
      <alignment/>
    </xf>
    <xf numFmtId="6" fontId="3" fillId="0" borderId="0" xfId="47" applyNumberFormat="1" applyFont="1" applyAlignment="1">
      <alignment/>
    </xf>
    <xf numFmtId="0" fontId="5" fillId="0" borderId="0" xfId="0" applyFont="1" applyAlignment="1">
      <alignment/>
    </xf>
    <xf numFmtId="166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6" fillId="0" borderId="0" xfId="0" applyFont="1" applyFill="1" applyAlignment="1">
      <alignment/>
    </xf>
    <xf numFmtId="166" fontId="5" fillId="0" borderId="0" xfId="0" applyNumberFormat="1" applyFont="1" applyAlignment="1">
      <alignment/>
    </xf>
    <xf numFmtId="164" fontId="1" fillId="0" borderId="0" xfId="47" applyNumberFormat="1" applyFont="1" applyAlignment="1">
      <alignment/>
    </xf>
    <xf numFmtId="6" fontId="0" fillId="0" borderId="0" xfId="0" applyNumberFormat="1" applyAlignment="1">
      <alignment/>
    </xf>
    <xf numFmtId="0" fontId="0" fillId="0" borderId="0" xfId="0" applyFill="1" applyAlignment="1">
      <alignment wrapText="1"/>
    </xf>
    <xf numFmtId="0" fontId="4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46" fillId="0" borderId="0" xfId="0" applyFont="1" applyAlignment="1">
      <alignment wrapText="1"/>
    </xf>
    <xf numFmtId="165" fontId="0" fillId="0" borderId="0" xfId="49" applyNumberFormat="1" applyFont="1" applyFill="1" applyAlignment="1">
      <alignment/>
    </xf>
    <xf numFmtId="0" fontId="46" fillId="0" borderId="0" xfId="0" applyFont="1" applyAlignment="1">
      <alignment/>
    </xf>
    <xf numFmtId="44" fontId="0" fillId="0" borderId="0" xfId="0" applyNumberFormat="1" applyAlignment="1">
      <alignment/>
    </xf>
    <xf numFmtId="3" fontId="8" fillId="0" borderId="0" xfId="46" applyNumberFormat="1" applyFont="1" applyFill="1" applyAlignment="1" quotePrefix="1">
      <alignment horizontal="right"/>
    </xf>
    <xf numFmtId="44" fontId="46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33" borderId="0" xfId="49" applyNumberFormat="1" applyFont="1" applyFill="1" applyAlignment="1">
      <alignment/>
    </xf>
    <xf numFmtId="165" fontId="46" fillId="0" borderId="0" xfId="50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27" fillId="0" borderId="11" xfId="0" applyFont="1" applyBorder="1" applyAlignment="1">
      <alignment wrapText="1"/>
    </xf>
    <xf numFmtId="0" fontId="46" fillId="0" borderId="11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0" fillId="0" borderId="12" xfId="0" applyBorder="1" applyAlignment="1">
      <alignment wrapText="1"/>
    </xf>
    <xf numFmtId="165" fontId="0" fillId="35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7" fillId="0" borderId="12" xfId="59" applyFont="1" applyBorder="1" applyAlignment="1" applyProtection="1">
      <alignment wrapText="1"/>
      <protection/>
    </xf>
    <xf numFmtId="3" fontId="0" fillId="0" borderId="0" xfId="0" applyNumberFormat="1" applyFill="1" applyBorder="1" applyAlignment="1">
      <alignment/>
    </xf>
    <xf numFmtId="0" fontId="7" fillId="0" borderId="13" xfId="59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168" fontId="0" fillId="0" borderId="0" xfId="44" applyNumberFormat="1" applyFont="1" applyBorder="1" applyAlignment="1">
      <alignment/>
    </xf>
    <xf numFmtId="172" fontId="0" fillId="0" borderId="0" xfId="67" applyNumberFormat="1" applyFont="1" applyBorder="1" applyAlignment="1">
      <alignment/>
    </xf>
    <xf numFmtId="0" fontId="47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center" wrapText="1"/>
    </xf>
    <xf numFmtId="10" fontId="0" fillId="35" borderId="0" xfId="66" applyNumberFormat="1" applyFont="1" applyFill="1" applyBorder="1" applyAlignment="1">
      <alignment/>
    </xf>
    <xf numFmtId="172" fontId="0" fillId="33" borderId="0" xfId="69" applyNumberFormat="1" applyFont="1" applyFill="1" applyBorder="1" applyAlignment="1">
      <alignment/>
    </xf>
    <xf numFmtId="0" fontId="2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72" fontId="0" fillId="0" borderId="0" xfId="69" applyNumberFormat="1" applyFont="1" applyBorder="1" applyAlignment="1">
      <alignment/>
    </xf>
    <xf numFmtId="0" fontId="7" fillId="0" borderId="0" xfId="59" applyFont="1" applyBorder="1" applyAlignment="1" applyProtection="1">
      <alignment wrapText="1"/>
      <protection/>
    </xf>
    <xf numFmtId="0" fontId="46" fillId="0" borderId="0" xfId="0" applyFont="1" applyBorder="1" applyAlignment="1">
      <alignment wrapText="1"/>
    </xf>
    <xf numFmtId="172" fontId="0" fillId="0" borderId="0" xfId="0" applyNumberFormat="1" applyBorder="1" applyAlignment="1">
      <alignment/>
    </xf>
    <xf numFmtId="0" fontId="0" fillId="0" borderId="14" xfId="0" applyBorder="1" applyAlignment="1">
      <alignment wrapText="1"/>
    </xf>
    <xf numFmtId="172" fontId="0" fillId="33" borderId="14" xfId="69" applyNumberFormat="1" applyFont="1" applyFill="1" applyBorder="1" applyAlignment="1">
      <alignment/>
    </xf>
    <xf numFmtId="172" fontId="0" fillId="33" borderId="14" xfId="67" applyNumberFormat="1" applyFont="1" applyFill="1" applyBorder="1" applyAlignment="1">
      <alignment/>
    </xf>
    <xf numFmtId="172" fontId="0" fillId="33" borderId="0" xfId="67" applyNumberFormat="1" applyFont="1" applyFill="1" applyBorder="1" applyAlignment="1">
      <alignment/>
    </xf>
    <xf numFmtId="0" fontId="0" fillId="35" borderId="0" xfId="0" applyFill="1" applyAlignment="1">
      <alignment wrapText="1"/>
    </xf>
    <xf numFmtId="0" fontId="0" fillId="33" borderId="0" xfId="0" applyFill="1" applyAlignment="1">
      <alignment wrapText="1"/>
    </xf>
    <xf numFmtId="0" fontId="0" fillId="35" borderId="15" xfId="0" applyFill="1" applyBorder="1" applyAlignment="1">
      <alignment wrapText="1"/>
    </xf>
    <xf numFmtId="172" fontId="0" fillId="35" borderId="14" xfId="67" applyNumberFormat="1" applyFont="1" applyFill="1" applyBorder="1" applyAlignment="1">
      <alignment/>
    </xf>
    <xf numFmtId="172" fontId="0" fillId="35" borderId="0" xfId="67" applyNumberFormat="1" applyFont="1" applyFill="1" applyBorder="1" applyAlignment="1">
      <alignment/>
    </xf>
    <xf numFmtId="165" fontId="0" fillId="0" borderId="0" xfId="47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5" fontId="0" fillId="35" borderId="0" xfId="47" applyNumberFormat="1" applyFont="1" applyFill="1" applyAlignment="1">
      <alignment/>
    </xf>
    <xf numFmtId="165" fontId="0" fillId="33" borderId="14" xfId="47" applyNumberFormat="1" applyFont="1" applyFill="1" applyBorder="1" applyAlignment="1">
      <alignment/>
    </xf>
    <xf numFmtId="165" fontId="0" fillId="33" borderId="0" xfId="47" applyNumberFormat="1" applyFont="1" applyFill="1" applyBorder="1" applyAlignment="1">
      <alignment/>
    </xf>
    <xf numFmtId="0" fontId="0" fillId="33" borderId="2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6" fontId="0" fillId="0" borderId="0" xfId="0" applyNumberFormat="1" applyBorder="1" applyAlignment="1">
      <alignment/>
    </xf>
    <xf numFmtId="168" fontId="0" fillId="0" borderId="0" xfId="45" applyNumberFormat="1" applyFont="1" applyBorder="1" applyAlignment="1">
      <alignment/>
    </xf>
    <xf numFmtId="165" fontId="0" fillId="34" borderId="0" xfId="0" applyNumberFormat="1" applyFill="1" applyBorder="1" applyAlignment="1">
      <alignment/>
    </xf>
    <xf numFmtId="165" fontId="49" fillId="0" borderId="0" xfId="0" applyNumberFormat="1" applyFont="1" applyFill="1" applyBorder="1" applyAlignment="1">
      <alignment/>
    </xf>
    <xf numFmtId="10" fontId="49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44" fontId="0" fillId="34" borderId="0" xfId="0" applyNumberFormat="1" applyFill="1" applyBorder="1" applyAlignment="1">
      <alignment/>
    </xf>
    <xf numFmtId="44" fontId="49" fillId="0" borderId="0" xfId="0" applyNumberFormat="1" applyFont="1" applyFill="1" applyBorder="1" applyAlignment="1">
      <alignment/>
    </xf>
    <xf numFmtId="9" fontId="0" fillId="0" borderId="0" xfId="67" applyFont="1" applyBorder="1" applyAlignment="1">
      <alignment/>
    </xf>
    <xf numFmtId="0" fontId="47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46" fillId="0" borderId="11" xfId="0" applyFont="1" applyBorder="1" applyAlignment="1">
      <alignment/>
    </xf>
    <xf numFmtId="165" fontId="46" fillId="0" borderId="11" xfId="0" applyNumberFormat="1" applyFont="1" applyBorder="1" applyAlignment="1">
      <alignment/>
    </xf>
    <xf numFmtId="0" fontId="46" fillId="0" borderId="11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9" fillId="0" borderId="11" xfId="0" applyFont="1" applyBorder="1" applyAlignment="1">
      <alignment/>
    </xf>
    <xf numFmtId="0" fontId="27" fillId="0" borderId="0" xfId="0" applyFont="1" applyBorder="1" applyAlignment="1">
      <alignment horizontal="center"/>
    </xf>
    <xf numFmtId="165" fontId="0" fillId="33" borderId="0" xfId="47" applyNumberFormat="1" applyFont="1" applyFill="1" applyAlignment="1">
      <alignment/>
    </xf>
    <xf numFmtId="9" fontId="0" fillId="0" borderId="0" xfId="66" applyFont="1" applyAlignment="1">
      <alignment/>
    </xf>
    <xf numFmtId="9" fontId="0" fillId="0" borderId="0" xfId="66" applyFont="1" applyBorder="1" applyAlignment="1">
      <alignment/>
    </xf>
    <xf numFmtId="165" fontId="49" fillId="0" borderId="0" xfId="66" applyNumberFormat="1" applyFont="1" applyBorder="1" applyAlignment="1">
      <alignment/>
    </xf>
    <xf numFmtId="165" fontId="0" fillId="33" borderId="0" xfId="0" applyNumberForma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6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Fill="1" applyAlignment="1">
      <alignment horizontal="left"/>
    </xf>
    <xf numFmtId="0" fontId="46" fillId="35" borderId="0" xfId="0" applyFont="1" applyFill="1" applyAlignment="1">
      <alignment/>
    </xf>
    <xf numFmtId="165" fontId="0" fillId="35" borderId="0" xfId="49" applyNumberFormat="1" applyFont="1" applyFill="1" applyAlignment="1">
      <alignment/>
    </xf>
    <xf numFmtId="165" fontId="0" fillId="33" borderId="0" xfId="0" applyNumberFormat="1" applyFill="1" applyAlignment="1">
      <alignment/>
    </xf>
    <xf numFmtId="165" fontId="0" fillId="0" borderId="0" xfId="0" applyNumberFormat="1" applyFont="1" applyAlignment="1">
      <alignment/>
    </xf>
    <xf numFmtId="0" fontId="6" fillId="35" borderId="0" xfId="0" applyFont="1" applyFill="1" applyAlignment="1">
      <alignment horizontal="center" wrapText="1"/>
    </xf>
    <xf numFmtId="0" fontId="7" fillId="35" borderId="0" xfId="0" applyFont="1" applyFill="1" applyAlignment="1">
      <alignment wrapText="1"/>
    </xf>
    <xf numFmtId="0" fontId="3" fillId="35" borderId="0" xfId="0" applyFont="1" applyFill="1" applyAlignment="1">
      <alignment wrapText="1"/>
    </xf>
    <xf numFmtId="166" fontId="0" fillId="35" borderId="0" xfId="0" applyNumberFormat="1" applyFill="1" applyAlignment="1">
      <alignment/>
    </xf>
    <xf numFmtId="166" fontId="0" fillId="35" borderId="0" xfId="0" applyNumberFormat="1" applyFill="1" applyAlignment="1">
      <alignment wrapText="1"/>
    </xf>
    <xf numFmtId="166" fontId="3" fillId="35" borderId="0" xfId="0" applyNumberFormat="1" applyFont="1" applyFill="1" applyAlignment="1">
      <alignment wrapText="1"/>
    </xf>
    <xf numFmtId="166" fontId="0" fillId="35" borderId="0" xfId="47" applyNumberFormat="1" applyFont="1" applyFill="1" applyAlignment="1">
      <alignment wrapText="1"/>
    </xf>
    <xf numFmtId="166" fontId="0" fillId="35" borderId="0" xfId="0" applyNumberFormat="1" applyFont="1" applyFill="1" applyAlignment="1">
      <alignment/>
    </xf>
    <xf numFmtId="166" fontId="0" fillId="35" borderId="0" xfId="47" applyNumberFormat="1" applyFont="1" applyFill="1" applyAlignment="1">
      <alignment horizontal="right" wrapText="1"/>
    </xf>
    <xf numFmtId="166" fontId="0" fillId="35" borderId="0" xfId="0" applyNumberFormat="1" applyFont="1" applyFill="1" applyAlignment="1">
      <alignment wrapText="1"/>
    </xf>
    <xf numFmtId="0" fontId="6" fillId="33" borderId="0" xfId="0" applyFont="1" applyFill="1" applyAlignment="1">
      <alignment horizontal="center" wrapText="1"/>
    </xf>
    <xf numFmtId="0" fontId="7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166" fontId="0" fillId="33" borderId="0" xfId="0" applyNumberFormat="1" applyFill="1" applyAlignment="1">
      <alignment/>
    </xf>
    <xf numFmtId="166" fontId="0" fillId="33" borderId="0" xfId="0" applyNumberFormat="1" applyFill="1" applyAlignment="1">
      <alignment wrapText="1"/>
    </xf>
    <xf numFmtId="166" fontId="3" fillId="33" borderId="0" xfId="0" applyNumberFormat="1" applyFont="1" applyFill="1" applyAlignment="1">
      <alignment wrapText="1"/>
    </xf>
    <xf numFmtId="166" fontId="0" fillId="33" borderId="0" xfId="47" applyNumberFormat="1" applyFont="1" applyFill="1" applyAlignment="1">
      <alignment wrapText="1"/>
    </xf>
    <xf numFmtId="6" fontId="0" fillId="33" borderId="0" xfId="0" applyNumberFormat="1" applyFill="1" applyAlignment="1">
      <alignment/>
    </xf>
    <xf numFmtId="166" fontId="0" fillId="33" borderId="0" xfId="0" applyNumberFormat="1" applyFont="1" applyFill="1" applyAlignment="1">
      <alignment/>
    </xf>
    <xf numFmtId="166" fontId="0" fillId="33" borderId="0" xfId="47" applyNumberFormat="1" applyFont="1" applyFill="1" applyAlignment="1">
      <alignment horizontal="right" wrapText="1"/>
    </xf>
    <xf numFmtId="166" fontId="0" fillId="33" borderId="0" xfId="0" applyNumberFormat="1" applyFont="1" applyFill="1" applyAlignment="1">
      <alignment wrapText="1"/>
    </xf>
    <xf numFmtId="44" fontId="46" fillId="35" borderId="0" xfId="49" applyNumberFormat="1" applyFont="1" applyFill="1" applyAlignment="1">
      <alignment/>
    </xf>
    <xf numFmtId="0" fontId="46" fillId="33" borderId="0" xfId="0" applyFont="1" applyFill="1" applyAlignment="1">
      <alignment wrapText="1"/>
    </xf>
    <xf numFmtId="44" fontId="0" fillId="33" borderId="0" xfId="49" applyNumberFormat="1" applyFont="1" applyFill="1" applyAlignment="1">
      <alignment/>
    </xf>
    <xf numFmtId="165" fontId="46" fillId="33" borderId="0" xfId="49" applyNumberFormat="1" applyFont="1" applyFill="1" applyAlignment="1">
      <alignment/>
    </xf>
    <xf numFmtId="172" fontId="0" fillId="0" borderId="0" xfId="66" applyNumberFormat="1" applyFont="1" applyFill="1" applyBorder="1" applyAlignment="1">
      <alignment/>
    </xf>
    <xf numFmtId="172" fontId="0" fillId="0" borderId="0" xfId="69" applyNumberFormat="1" applyFont="1" applyFill="1" applyBorder="1" applyAlignment="1">
      <alignment/>
    </xf>
    <xf numFmtId="165" fontId="0" fillId="35" borderId="0" xfId="47" applyNumberFormat="1" applyFont="1" applyFill="1" applyBorder="1" applyAlignment="1">
      <alignment/>
    </xf>
    <xf numFmtId="0" fontId="0" fillId="0" borderId="0" xfId="0" applyAlignment="1">
      <alignment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2" xfId="49"/>
    <cellStyle name="Currency 3" xfId="50"/>
    <cellStyle name="Currency 4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Percent 2" xfId="67"/>
    <cellStyle name="Percent 3" xfId="68"/>
    <cellStyle name="Percent 4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view="pageLayout" workbookViewId="0" topLeftCell="A4">
      <selection activeCell="C21" sqref="C21"/>
    </sheetView>
  </sheetViews>
  <sheetFormatPr defaultColWidth="9.140625" defaultRowHeight="15"/>
  <cols>
    <col min="1" max="1" width="3.7109375" style="0" bestFit="1" customWidth="1"/>
    <col min="2" max="2" width="50.28125" style="4" customWidth="1"/>
    <col min="3" max="3" width="22.421875" style="4" customWidth="1"/>
    <col min="4" max="4" width="20.7109375" style="4" customWidth="1"/>
    <col min="5" max="5" width="15.57421875" style="0" bestFit="1" customWidth="1"/>
    <col min="6" max="6" width="14.00390625" style="0" bestFit="1" customWidth="1"/>
    <col min="7" max="7" width="13.28125" style="0" bestFit="1" customWidth="1"/>
    <col min="8" max="9" width="13.28125" style="0" customWidth="1"/>
    <col min="10" max="10" width="54.7109375" style="4" customWidth="1"/>
  </cols>
  <sheetData>
    <row r="1" spans="3:4" ht="15">
      <c r="C1" s="72"/>
      <c r="D1" s="73"/>
    </row>
    <row r="2" spans="3:6" ht="18.75">
      <c r="C2" s="123" t="s">
        <v>27</v>
      </c>
      <c r="D2" s="133" t="s">
        <v>23</v>
      </c>
      <c r="E2" s="21"/>
      <c r="F2" s="16"/>
    </row>
    <row r="3" spans="3:9" ht="18.75">
      <c r="C3" s="124"/>
      <c r="D3" s="134"/>
      <c r="E3" s="17"/>
      <c r="F3" s="18"/>
      <c r="H3" s="10"/>
      <c r="I3" s="10"/>
    </row>
    <row r="4" spans="3:10" ht="15.75">
      <c r="C4" s="125"/>
      <c r="D4" s="135"/>
      <c r="E4" s="5"/>
      <c r="F4" s="5"/>
      <c r="G4" s="5"/>
      <c r="H4" s="11"/>
      <c r="I4" s="13"/>
      <c r="J4" s="7"/>
    </row>
    <row r="5" spans="2:9" ht="18.75">
      <c r="B5" s="27" t="s">
        <v>0</v>
      </c>
      <c r="C5" s="72"/>
      <c r="D5" s="73"/>
      <c r="F5" s="1"/>
      <c r="G5" s="1"/>
      <c r="H5" s="12"/>
      <c r="I5" s="1"/>
    </row>
    <row r="6" spans="1:9" ht="17.25" customHeight="1">
      <c r="A6" t="s">
        <v>13</v>
      </c>
      <c r="B6" s="4" t="s">
        <v>1</v>
      </c>
      <c r="C6" s="126">
        <v>89680</v>
      </c>
      <c r="D6" s="136">
        <v>89675</v>
      </c>
      <c r="E6" s="2"/>
      <c r="F6" s="2"/>
      <c r="G6" s="2"/>
      <c r="H6" s="2"/>
      <c r="I6" s="2"/>
    </row>
    <row r="7" spans="1:9" ht="19.5" customHeight="1">
      <c r="A7" t="s">
        <v>8</v>
      </c>
      <c r="B7" s="4" t="s">
        <v>24</v>
      </c>
      <c r="C7" s="127">
        <v>0</v>
      </c>
      <c r="D7" s="137">
        <v>0</v>
      </c>
      <c r="E7" s="2"/>
      <c r="F7" s="2"/>
      <c r="G7" s="2"/>
      <c r="H7" s="2"/>
      <c r="I7" s="2"/>
    </row>
    <row r="8" spans="1:9" ht="19.5" customHeight="1">
      <c r="A8" t="s">
        <v>9</v>
      </c>
      <c r="B8" s="4" t="s">
        <v>2</v>
      </c>
      <c r="C8" s="127">
        <v>0</v>
      </c>
      <c r="D8" s="137">
        <v>0</v>
      </c>
      <c r="E8" s="2"/>
      <c r="F8" s="2"/>
      <c r="G8" s="2"/>
      <c r="H8" s="2"/>
      <c r="I8" s="2"/>
    </row>
    <row r="9" spans="1:9" ht="15">
      <c r="A9" t="s">
        <v>10</v>
      </c>
      <c r="B9" s="4" t="s">
        <v>22</v>
      </c>
      <c r="C9" s="127">
        <v>1207500</v>
      </c>
      <c r="D9" s="137">
        <v>1150000</v>
      </c>
      <c r="E9" s="2"/>
      <c r="F9" s="2"/>
      <c r="G9" s="2"/>
      <c r="H9" s="2"/>
      <c r="I9" s="2"/>
    </row>
    <row r="10" spans="1:9" ht="15">
      <c r="A10" t="s">
        <v>14</v>
      </c>
      <c r="B10" s="4" t="s">
        <v>28</v>
      </c>
      <c r="C10" s="127">
        <v>24000</v>
      </c>
      <c r="D10" s="137">
        <v>7000</v>
      </c>
      <c r="E10" s="2"/>
      <c r="F10" s="2"/>
      <c r="G10" s="2"/>
      <c r="H10" s="2"/>
      <c r="I10" s="2"/>
    </row>
    <row r="11" spans="1:10" s="19" customFormat="1" ht="15">
      <c r="A11" s="19" t="s">
        <v>15</v>
      </c>
      <c r="B11" s="4" t="s">
        <v>30</v>
      </c>
      <c r="C11" s="127">
        <v>0</v>
      </c>
      <c r="D11" s="137">
        <v>12000</v>
      </c>
      <c r="E11" s="2"/>
      <c r="F11" s="2"/>
      <c r="G11" s="2"/>
      <c r="H11" s="2"/>
      <c r="I11" s="2"/>
      <c r="J11" s="4"/>
    </row>
    <row r="12" spans="2:9" ht="15">
      <c r="B12" s="8" t="s">
        <v>6</v>
      </c>
      <c r="C12" s="126">
        <f>SUM(C6:C11)</f>
        <v>1321180</v>
      </c>
      <c r="D12" s="136">
        <f>SUM(D6:D11)</f>
        <v>1258675</v>
      </c>
      <c r="E12" s="2"/>
      <c r="F12" s="2"/>
      <c r="G12" s="2"/>
      <c r="H12" s="2"/>
      <c r="I12" s="2"/>
    </row>
    <row r="13" spans="3:9" ht="18" customHeight="1">
      <c r="C13" s="127"/>
      <c r="D13" s="137"/>
      <c r="E13" s="3"/>
      <c r="F13" s="3"/>
      <c r="G13" s="3"/>
      <c r="H13" s="3"/>
      <c r="I13" s="3"/>
    </row>
    <row r="14" spans="1:4" ht="18.75">
      <c r="A14" s="5"/>
      <c r="B14" s="27" t="s">
        <v>3</v>
      </c>
      <c r="C14" s="128"/>
      <c r="D14" s="138"/>
    </row>
    <row r="15" spans="1:10" s="19" customFormat="1" ht="15.75">
      <c r="A15" s="5"/>
      <c r="B15" s="7"/>
      <c r="C15" s="128"/>
      <c r="D15" s="138"/>
      <c r="J15" s="4"/>
    </row>
    <row r="16" spans="2:10" s="5" customFormat="1" ht="15.75">
      <c r="B16" s="26" t="s">
        <v>35</v>
      </c>
      <c r="C16" s="128"/>
      <c r="D16" s="138"/>
      <c r="G16" s="7"/>
      <c r="H16" s="7"/>
      <c r="J16" s="7"/>
    </row>
    <row r="17" spans="1:10" s="5" customFormat="1" ht="15.75">
      <c r="A17" t="s">
        <v>13</v>
      </c>
      <c r="B17" s="4" t="s">
        <v>4</v>
      </c>
      <c r="C17" s="129">
        <v>1000</v>
      </c>
      <c r="D17" s="139">
        <v>1000</v>
      </c>
      <c r="E17" s="22"/>
      <c r="G17" s="7"/>
      <c r="H17" s="7"/>
      <c r="J17" s="7"/>
    </row>
    <row r="18" spans="1:9" ht="15">
      <c r="A18" t="s">
        <v>8</v>
      </c>
      <c r="B18" s="4" t="s">
        <v>5</v>
      </c>
      <c r="C18" s="129">
        <v>52000</v>
      </c>
      <c r="D18" s="139">
        <v>52000</v>
      </c>
      <c r="E18" s="2"/>
      <c r="F18" s="2"/>
      <c r="G18" s="6"/>
      <c r="H18" s="6"/>
      <c r="I18" s="6"/>
    </row>
    <row r="19" spans="1:9" ht="24.75" customHeight="1">
      <c r="A19" t="s">
        <v>9</v>
      </c>
      <c r="B19" s="4" t="s">
        <v>12</v>
      </c>
      <c r="C19" s="129">
        <v>18000</v>
      </c>
      <c r="D19" s="139">
        <v>18000</v>
      </c>
      <c r="E19" s="2"/>
      <c r="F19" s="2"/>
      <c r="G19" s="6"/>
      <c r="H19" s="6"/>
      <c r="I19" s="6"/>
    </row>
    <row r="20" spans="1:9" ht="15">
      <c r="A20" t="s">
        <v>10</v>
      </c>
      <c r="B20" s="4" t="s">
        <v>11</v>
      </c>
      <c r="C20" s="129"/>
      <c r="D20" s="73"/>
      <c r="E20" s="2"/>
      <c r="F20" s="2"/>
      <c r="G20" s="6"/>
      <c r="H20" s="6"/>
      <c r="I20" s="6"/>
    </row>
    <row r="21" spans="1:10" s="19" customFormat="1" ht="15">
      <c r="A21" s="19" t="s">
        <v>31</v>
      </c>
      <c r="B21" s="4" t="s">
        <v>32</v>
      </c>
      <c r="C21" s="127">
        <v>1207500</v>
      </c>
      <c r="D21" s="139">
        <v>1150000</v>
      </c>
      <c r="E21" s="2"/>
      <c r="F21" s="2"/>
      <c r="G21" s="6"/>
      <c r="H21" s="6"/>
      <c r="I21" s="6"/>
      <c r="J21" s="4"/>
    </row>
    <row r="22" spans="1:10" s="19" customFormat="1" ht="15">
      <c r="A22" s="19" t="s">
        <v>33</v>
      </c>
      <c r="B22" s="4" t="s">
        <v>25</v>
      </c>
      <c r="C22" s="129">
        <v>24000</v>
      </c>
      <c r="D22" s="140">
        <v>24000</v>
      </c>
      <c r="E22" s="2"/>
      <c r="F22" s="2"/>
      <c r="G22" s="6"/>
      <c r="H22" s="6"/>
      <c r="I22" s="6"/>
      <c r="J22" s="4"/>
    </row>
    <row r="23" spans="1:10" s="19" customFormat="1" ht="15">
      <c r="A23" s="19" t="s">
        <v>14</v>
      </c>
      <c r="B23" s="4" t="s">
        <v>20</v>
      </c>
      <c r="C23" s="130">
        <v>1925</v>
      </c>
      <c r="D23" s="141">
        <v>1925</v>
      </c>
      <c r="E23" s="2"/>
      <c r="F23" s="2"/>
      <c r="G23" s="6"/>
      <c r="H23" s="6"/>
      <c r="I23" s="6"/>
      <c r="J23" s="4"/>
    </row>
    <row r="24" spans="1:10" s="19" customFormat="1" ht="15">
      <c r="A24" s="19" t="s">
        <v>15</v>
      </c>
      <c r="B24" s="25" t="s">
        <v>21</v>
      </c>
      <c r="C24" s="130">
        <v>1750</v>
      </c>
      <c r="D24" s="141">
        <v>1750</v>
      </c>
      <c r="E24" s="2"/>
      <c r="F24" s="2"/>
      <c r="G24" s="6"/>
      <c r="H24" s="6"/>
      <c r="I24" s="6"/>
      <c r="J24" s="4"/>
    </row>
    <row r="25" spans="2:10" s="19" customFormat="1" ht="15">
      <c r="B25" s="25"/>
      <c r="C25" s="130"/>
      <c r="D25" s="141"/>
      <c r="E25" s="2"/>
      <c r="F25" s="2"/>
      <c r="G25" s="6"/>
      <c r="H25" s="6"/>
      <c r="I25" s="6"/>
      <c r="J25" s="4"/>
    </row>
    <row r="26" spans="2:10" s="19" customFormat="1" ht="15">
      <c r="B26" s="26" t="s">
        <v>34</v>
      </c>
      <c r="C26" s="130"/>
      <c r="D26" s="141"/>
      <c r="E26" s="2"/>
      <c r="F26" s="2"/>
      <c r="G26" s="6"/>
      <c r="H26" s="6"/>
      <c r="I26" s="6"/>
      <c r="J26" s="4"/>
    </row>
    <row r="27" spans="1:9" ht="15">
      <c r="A27" t="s">
        <v>17</v>
      </c>
      <c r="B27" s="25" t="s">
        <v>26</v>
      </c>
      <c r="C27" s="129">
        <v>10000</v>
      </c>
      <c r="D27" s="139">
        <v>0</v>
      </c>
      <c r="E27" s="2"/>
      <c r="F27" s="2"/>
      <c r="G27" s="6"/>
      <c r="H27" s="6"/>
      <c r="I27" s="6"/>
    </row>
    <row r="28" spans="1:9" ht="18" customHeight="1">
      <c r="A28" s="19" t="s">
        <v>18</v>
      </c>
      <c r="B28" s="25" t="s">
        <v>16</v>
      </c>
      <c r="C28" s="131">
        <v>5000</v>
      </c>
      <c r="D28" s="142">
        <v>10000</v>
      </c>
      <c r="E28" s="2"/>
      <c r="F28" s="2"/>
      <c r="G28" s="6"/>
      <c r="H28" s="6"/>
      <c r="I28" s="6"/>
    </row>
    <row r="29" spans="1:10" s="19" customFormat="1" ht="18" customHeight="1">
      <c r="A29" t="s">
        <v>19</v>
      </c>
      <c r="B29" s="4" t="s">
        <v>7</v>
      </c>
      <c r="C29" s="132">
        <v>0</v>
      </c>
      <c r="D29" s="143">
        <v>0</v>
      </c>
      <c r="E29" s="2"/>
      <c r="F29" s="2"/>
      <c r="G29" s="6"/>
      <c r="H29" s="6"/>
      <c r="I29" s="6"/>
      <c r="J29" s="4"/>
    </row>
    <row r="30" spans="2:9" ht="18" customHeight="1">
      <c r="B30" s="9" t="s">
        <v>6</v>
      </c>
      <c r="C30" s="126">
        <f>SUM(C17:C29)</f>
        <v>1321175</v>
      </c>
      <c r="D30" s="136">
        <f>SUM(D17:D29)</f>
        <v>1258675</v>
      </c>
      <c r="E30" s="2"/>
      <c r="F30" s="2"/>
      <c r="G30" s="6"/>
      <c r="H30" s="6"/>
      <c r="I30" s="6"/>
    </row>
    <row r="31" spans="3:9" ht="18" customHeight="1">
      <c r="C31" s="15"/>
      <c r="D31" s="15"/>
      <c r="E31" s="2"/>
      <c r="F31" s="2"/>
      <c r="G31" s="6"/>
      <c r="H31" s="6"/>
      <c r="I31" s="6"/>
    </row>
    <row r="32" spans="2:10" s="19" customFormat="1" ht="104.25" customHeight="1">
      <c r="B32" s="28" t="s">
        <v>29</v>
      </c>
      <c r="C32" s="151" t="s">
        <v>36</v>
      </c>
      <c r="D32" s="151"/>
      <c r="E32" s="23"/>
      <c r="F32" s="2"/>
      <c r="G32" s="6"/>
      <c r="H32" s="6"/>
      <c r="I32" s="6"/>
      <c r="J32" s="4"/>
    </row>
    <row r="33" spans="3:6" ht="82.5" customHeight="1">
      <c r="C33" s="20"/>
      <c r="D33" s="20"/>
      <c r="F33" s="24"/>
    </row>
    <row r="34" spans="3:5" ht="15">
      <c r="C34" s="3"/>
      <c r="D34" s="20"/>
      <c r="E34" s="3"/>
    </row>
    <row r="35" spans="2:5" ht="15">
      <c r="B35" s="8"/>
      <c r="E35" s="3"/>
    </row>
    <row r="49" ht="15.75">
      <c r="B49" s="7"/>
    </row>
    <row r="52" spans="3:4" ht="15">
      <c r="C52" s="14"/>
      <c r="D52" s="14"/>
    </row>
    <row r="53" spans="3:4" ht="15">
      <c r="C53" s="14"/>
      <c r="D53" s="14"/>
    </row>
    <row r="54" spans="3:4" ht="15">
      <c r="C54" s="14"/>
      <c r="D54" s="14"/>
    </row>
    <row r="55" spans="3:4" ht="15">
      <c r="C55" s="14"/>
      <c r="D55" s="14"/>
    </row>
    <row r="56" spans="3:4" ht="15">
      <c r="C56" s="14"/>
      <c r="D56" s="14"/>
    </row>
    <row r="57" spans="3:4" ht="15">
      <c r="C57" s="14"/>
      <c r="D57" s="14"/>
    </row>
    <row r="58" spans="3:4" ht="15">
      <c r="C58" s="14"/>
      <c r="D58" s="14"/>
    </row>
    <row r="59" spans="3:4" ht="15">
      <c r="C59" s="14"/>
      <c r="D59" s="14"/>
    </row>
    <row r="60" spans="3:4" ht="15">
      <c r="C60" s="14"/>
      <c r="D60" s="14"/>
    </row>
    <row r="61" spans="3:4" ht="15">
      <c r="C61" s="14"/>
      <c r="D61" s="14"/>
    </row>
    <row r="62" spans="3:4" ht="15">
      <c r="C62" s="14"/>
      <c r="D62" s="14"/>
    </row>
    <row r="63" spans="3:4" ht="15">
      <c r="C63" s="14"/>
      <c r="D63" s="14"/>
    </row>
    <row r="64" spans="3:4" ht="15">
      <c r="C64" s="14"/>
      <c r="D64" s="14"/>
    </row>
    <row r="65" spans="3:4" ht="15">
      <c r="C65" s="14"/>
      <c r="D65" s="14"/>
    </row>
    <row r="66" spans="3:4" ht="15">
      <c r="C66" s="14"/>
      <c r="D66" s="14"/>
    </row>
    <row r="67" spans="3:4" ht="15">
      <c r="C67" s="14"/>
      <c r="D67" s="14"/>
    </row>
    <row r="68" spans="3:4" ht="15">
      <c r="C68" s="14"/>
      <c r="D68" s="14"/>
    </row>
    <row r="70" spans="3:4" ht="15">
      <c r="C70" s="14"/>
      <c r="D70" s="14"/>
    </row>
  </sheetData>
  <sheetProtection/>
  <mergeCells count="1">
    <mergeCell ref="C32:D32"/>
  </mergeCells>
  <printOptions gridLines="1"/>
  <pageMargins left="0.25" right="0.25" top="0.75" bottom="0.75" header="0.3" footer="0.3"/>
  <pageSetup horizontalDpi="600" verticalDpi="600" orientation="portrait" r:id="rId1"/>
  <headerFooter>
    <oddHeader>&amp;CWPLC Budget DRAFT
2020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90" zoomScaleNormal="90" zoomScalePageLayoutView="0" workbookViewId="0" topLeftCell="A1">
      <selection activeCell="D24" sqref="D24"/>
    </sheetView>
  </sheetViews>
  <sheetFormatPr defaultColWidth="9.140625" defaultRowHeight="15"/>
  <cols>
    <col min="1" max="1" width="55.140625" style="4" customWidth="1"/>
    <col min="2" max="2" width="0" style="19" hidden="1" customWidth="1"/>
    <col min="3" max="3" width="19.00390625" style="19" bestFit="1" customWidth="1"/>
    <col min="4" max="4" width="15.140625" style="19" customWidth="1"/>
    <col min="5" max="5" width="17.28125" style="19" customWidth="1"/>
    <col min="6" max="6" width="19.00390625" style="19" bestFit="1" customWidth="1"/>
    <col min="7" max="7" width="18.28125" style="19" customWidth="1"/>
    <col min="8" max="8" width="17.8515625" style="19" customWidth="1"/>
    <col min="9" max="9" width="13.421875" style="19" customWidth="1"/>
    <col min="10" max="16384" width="9.140625" style="19" customWidth="1"/>
  </cols>
  <sheetData>
    <row r="1" spans="3:6" ht="15">
      <c r="C1" s="74"/>
      <c r="D1" s="78">
        <v>2020</v>
      </c>
      <c r="E1" s="51"/>
      <c r="F1" s="51"/>
    </row>
    <row r="2" spans="2:6" ht="15.75" thickBot="1">
      <c r="B2" s="31"/>
      <c r="C2" s="85"/>
      <c r="D2" s="80">
        <v>2019</v>
      </c>
      <c r="E2" s="51"/>
      <c r="F2" s="51"/>
    </row>
    <row r="3" spans="2:5" ht="15">
      <c r="B3" s="31"/>
      <c r="C3" s="86"/>
      <c r="D3" s="51"/>
      <c r="E3" s="51"/>
    </row>
    <row r="5" spans="3:9" ht="15">
      <c r="C5" s="117">
        <v>2020</v>
      </c>
      <c r="D5" s="117">
        <v>2020</v>
      </c>
      <c r="E5" s="117">
        <v>2020</v>
      </c>
      <c r="F5" s="117">
        <v>2019</v>
      </c>
      <c r="G5" s="118">
        <v>2019</v>
      </c>
      <c r="H5" s="117">
        <v>2019</v>
      </c>
      <c r="I5" s="31" t="s">
        <v>40</v>
      </c>
    </row>
    <row r="6" spans="1:9" ht="15">
      <c r="A6" s="42" t="s">
        <v>65</v>
      </c>
      <c r="B6" s="116"/>
      <c r="C6" s="99" t="s">
        <v>110</v>
      </c>
      <c r="D6" s="31" t="s">
        <v>111</v>
      </c>
      <c r="E6" s="31" t="s">
        <v>109</v>
      </c>
      <c r="F6" s="99" t="s">
        <v>110</v>
      </c>
      <c r="G6" s="26" t="s">
        <v>1</v>
      </c>
      <c r="H6" s="115" t="s">
        <v>109</v>
      </c>
      <c r="I6" s="115" t="s">
        <v>108</v>
      </c>
    </row>
    <row r="7" spans="1:9" ht="15">
      <c r="A7" s="45" t="s">
        <v>75</v>
      </c>
      <c r="B7" s="114"/>
      <c r="C7" s="150">
        <v>29221.724780597786</v>
      </c>
      <c r="D7" s="120">
        <v>5605</v>
      </c>
      <c r="E7" s="120">
        <f aca="true" t="shared" si="0" ref="E7:E22">SUM(C7:D7)</f>
        <v>34826.72478059778</v>
      </c>
      <c r="F7" s="110">
        <v>29862.627156462342</v>
      </c>
      <c r="G7" s="36">
        <v>5604.6875</v>
      </c>
      <c r="H7" s="121">
        <f aca="true" t="shared" si="1" ref="H7:H22">F7+G7</f>
        <v>35467.314656462346</v>
      </c>
      <c r="I7" s="35">
        <f>E7-H7</f>
        <v>-640.5898758645635</v>
      </c>
    </row>
    <row r="8" spans="1:9" ht="15">
      <c r="A8" s="48" t="s">
        <v>76</v>
      </c>
      <c r="B8" s="114">
        <v>25542</v>
      </c>
      <c r="C8" s="150">
        <v>117447.84728806575</v>
      </c>
      <c r="D8" s="120">
        <v>5605</v>
      </c>
      <c r="E8" s="120">
        <f t="shared" si="0"/>
        <v>123052.84728806575</v>
      </c>
      <c r="F8" s="110">
        <v>112813.28552552953</v>
      </c>
      <c r="G8" s="36">
        <v>5604.6875</v>
      </c>
      <c r="H8" s="121">
        <f t="shared" si="1"/>
        <v>118417.97302552953</v>
      </c>
      <c r="I8" s="35">
        <f aca="true" t="shared" si="2" ref="I8:I22">E8-H8</f>
        <v>4634.874262536221</v>
      </c>
    </row>
    <row r="9" spans="1:9" ht="15">
      <c r="A9" s="45" t="s">
        <v>77</v>
      </c>
      <c r="B9" s="114"/>
      <c r="C9" s="150">
        <v>106995.37212074552</v>
      </c>
      <c r="D9" s="120">
        <v>5605</v>
      </c>
      <c r="E9" s="120">
        <f t="shared" si="0"/>
        <v>112600.37212074552</v>
      </c>
      <c r="F9" s="110">
        <v>101740.0475590502</v>
      </c>
      <c r="G9" s="36">
        <v>5604.6875</v>
      </c>
      <c r="H9" s="121">
        <f t="shared" si="1"/>
        <v>107344.7350590502</v>
      </c>
      <c r="I9" s="35">
        <f t="shared" si="2"/>
        <v>5255.637061695321</v>
      </c>
    </row>
    <row r="10" spans="1:9" ht="15">
      <c r="A10" s="48" t="s">
        <v>78</v>
      </c>
      <c r="B10" s="114"/>
      <c r="C10" s="150">
        <v>29092.79918658387</v>
      </c>
      <c r="D10" s="120">
        <v>5605</v>
      </c>
      <c r="E10" s="120">
        <f t="shared" si="0"/>
        <v>34697.79918658387</v>
      </c>
      <c r="F10" s="110">
        <v>28322.01848874351</v>
      </c>
      <c r="G10" s="36">
        <v>5604.6875</v>
      </c>
      <c r="H10" s="121">
        <f t="shared" si="1"/>
        <v>33926.70598874351</v>
      </c>
      <c r="I10" s="35">
        <f t="shared" si="2"/>
        <v>771.0931978403605</v>
      </c>
    </row>
    <row r="11" spans="1:9" ht="15">
      <c r="A11" s="48" t="s">
        <v>79</v>
      </c>
      <c r="B11" s="114"/>
      <c r="C11" s="150">
        <v>47565.72521710866</v>
      </c>
      <c r="D11" s="120">
        <v>5605</v>
      </c>
      <c r="E11" s="120">
        <f t="shared" si="0"/>
        <v>53170.72521710866</v>
      </c>
      <c r="F11" s="110">
        <v>46846.20028350132</v>
      </c>
      <c r="G11" s="36">
        <v>5604.6875</v>
      </c>
      <c r="H11" s="121">
        <f t="shared" si="1"/>
        <v>52450.88778350132</v>
      </c>
      <c r="I11" s="35">
        <f t="shared" si="2"/>
        <v>719.8374336073393</v>
      </c>
    </row>
    <row r="12" spans="1:9" ht="15">
      <c r="A12" s="48" t="s">
        <v>80</v>
      </c>
      <c r="B12" s="114"/>
      <c r="C12" s="150">
        <v>18331.763240327484</v>
      </c>
      <c r="D12" s="120">
        <v>5605</v>
      </c>
      <c r="E12" s="120">
        <f t="shared" si="0"/>
        <v>23936.763240327484</v>
      </c>
      <c r="F12" s="110">
        <v>18044.860289228734</v>
      </c>
      <c r="G12" s="36">
        <v>5604.6875</v>
      </c>
      <c r="H12" s="121">
        <f t="shared" si="1"/>
        <v>23649.547789228734</v>
      </c>
      <c r="I12" s="35">
        <f t="shared" si="2"/>
        <v>287.2154510987493</v>
      </c>
    </row>
    <row r="13" spans="1:9" ht="15">
      <c r="A13" s="48" t="s">
        <v>81</v>
      </c>
      <c r="B13" s="114"/>
      <c r="C13" s="150">
        <v>134907.62327255338</v>
      </c>
      <c r="D13" s="120">
        <v>5605</v>
      </c>
      <c r="E13" s="120">
        <f t="shared" si="0"/>
        <v>140512.62327255338</v>
      </c>
      <c r="F13" s="110">
        <v>128869.41785933921</v>
      </c>
      <c r="G13" s="36">
        <v>5604.6875</v>
      </c>
      <c r="H13" s="121">
        <f t="shared" si="1"/>
        <v>134474.1053593392</v>
      </c>
      <c r="I13" s="35">
        <f t="shared" si="2"/>
        <v>6038.517913214164</v>
      </c>
    </row>
    <row r="14" spans="1:9" ht="15">
      <c r="A14" s="45" t="s">
        <v>82</v>
      </c>
      <c r="B14" s="114"/>
      <c r="C14" s="150">
        <v>86519.72657462207</v>
      </c>
      <c r="D14" s="120">
        <v>5605</v>
      </c>
      <c r="E14" s="120">
        <f t="shared" si="0"/>
        <v>92124.72657462207</v>
      </c>
      <c r="F14" s="110">
        <v>78595.30120492926</v>
      </c>
      <c r="G14" s="36">
        <v>5604.6875</v>
      </c>
      <c r="H14" s="121">
        <f t="shared" si="1"/>
        <v>84199.98870492926</v>
      </c>
      <c r="I14" s="35">
        <f t="shared" si="2"/>
        <v>7924.737869692806</v>
      </c>
    </row>
    <row r="15" spans="1:9" ht="15">
      <c r="A15" s="48" t="s">
        <v>107</v>
      </c>
      <c r="B15" s="114" t="e">
        <f>SUM(#REF!)</f>
        <v>#REF!</v>
      </c>
      <c r="C15" s="150">
        <v>85183.66308460449</v>
      </c>
      <c r="D15" s="120">
        <v>5605</v>
      </c>
      <c r="E15" s="120">
        <f t="shared" si="0"/>
        <v>90788.66308460449</v>
      </c>
      <c r="F15" s="110">
        <v>79592.19741282568</v>
      </c>
      <c r="G15" s="36">
        <v>5604.6875</v>
      </c>
      <c r="H15" s="121">
        <f t="shared" si="1"/>
        <v>85196.88491282568</v>
      </c>
      <c r="I15" s="35">
        <f t="shared" si="2"/>
        <v>5591.778171778802</v>
      </c>
    </row>
    <row r="16" spans="1:9" ht="15">
      <c r="A16" s="48" t="s">
        <v>84</v>
      </c>
      <c r="B16" s="114"/>
      <c r="C16" s="150">
        <v>36038.515046186534</v>
      </c>
      <c r="D16" s="120">
        <v>5605</v>
      </c>
      <c r="E16" s="120">
        <f t="shared" si="0"/>
        <v>41643.515046186534</v>
      </c>
      <c r="F16" s="110">
        <v>34425.06482951153</v>
      </c>
      <c r="G16" s="36">
        <v>5604.6875</v>
      </c>
      <c r="H16" s="121">
        <f t="shared" si="1"/>
        <v>40029.75232951153</v>
      </c>
      <c r="I16" s="35">
        <f t="shared" si="2"/>
        <v>1613.7627166750026</v>
      </c>
    </row>
    <row r="17" spans="1:9" ht="15">
      <c r="A17" s="48" t="s">
        <v>106</v>
      </c>
      <c r="B17" s="114"/>
      <c r="C17" s="150">
        <v>46532.35238351104</v>
      </c>
      <c r="D17" s="120">
        <v>5605</v>
      </c>
      <c r="E17" s="120">
        <f t="shared" si="0"/>
        <v>52137.35238351104</v>
      </c>
      <c r="F17" s="110">
        <v>48093.99442400206</v>
      </c>
      <c r="G17" s="36">
        <v>5604.6875</v>
      </c>
      <c r="H17" s="121">
        <f t="shared" si="1"/>
        <v>53698.68192400206</v>
      </c>
      <c r="I17" s="35">
        <f t="shared" si="2"/>
        <v>-1561.329540491024</v>
      </c>
    </row>
    <row r="18" spans="1:9" ht="15">
      <c r="A18" s="48" t="s">
        <v>86</v>
      </c>
      <c r="B18" s="114"/>
      <c r="C18" s="150">
        <v>257866.87898376695</v>
      </c>
      <c r="D18" s="120">
        <v>5605</v>
      </c>
      <c r="E18" s="120">
        <f t="shared" si="0"/>
        <v>263471.87898376695</v>
      </c>
      <c r="F18" s="110">
        <v>242094.81062271906</v>
      </c>
      <c r="G18" s="36">
        <v>5604.6875</v>
      </c>
      <c r="H18" s="121">
        <f t="shared" si="1"/>
        <v>247699.49812271906</v>
      </c>
      <c r="I18" s="35">
        <f t="shared" si="2"/>
        <v>15772.380861047888</v>
      </c>
    </row>
    <row r="19" spans="1:9" ht="15">
      <c r="A19" s="48" t="s">
        <v>87</v>
      </c>
      <c r="B19" s="114"/>
      <c r="C19" s="150">
        <v>26073.940114002013</v>
      </c>
      <c r="D19" s="120">
        <v>5605</v>
      </c>
      <c r="E19" s="120">
        <f t="shared" si="0"/>
        <v>31678.940114002013</v>
      </c>
      <c r="F19" s="110">
        <v>25243.673152935968</v>
      </c>
      <c r="G19" s="36">
        <v>5604.6875</v>
      </c>
      <c r="H19" s="121">
        <f t="shared" si="1"/>
        <v>30848.360652935968</v>
      </c>
      <c r="I19" s="35">
        <f t="shared" si="2"/>
        <v>830.579461066045</v>
      </c>
    </row>
    <row r="20" spans="1:9" ht="15">
      <c r="A20" s="48" t="s">
        <v>88</v>
      </c>
      <c r="B20" s="114"/>
      <c r="C20" s="150">
        <v>60504.021793393345</v>
      </c>
      <c r="D20" s="120">
        <v>5605</v>
      </c>
      <c r="E20" s="120">
        <f t="shared" si="0"/>
        <v>66109.02179339335</v>
      </c>
      <c r="F20" s="110">
        <v>57476.95244149286</v>
      </c>
      <c r="G20" s="36">
        <v>5604.6875</v>
      </c>
      <c r="H20" s="121">
        <f t="shared" si="1"/>
        <v>63081.63994149286</v>
      </c>
      <c r="I20" s="35">
        <f t="shared" si="2"/>
        <v>3027.3818519004853</v>
      </c>
    </row>
    <row r="21" spans="1:9" ht="15">
      <c r="A21" s="48" t="s">
        <v>89</v>
      </c>
      <c r="B21" s="114"/>
      <c r="C21" s="150">
        <v>65174.64768587903</v>
      </c>
      <c r="D21" s="120">
        <v>5605</v>
      </c>
      <c r="E21" s="120">
        <f t="shared" si="0"/>
        <v>70779.64768587903</v>
      </c>
      <c r="F21" s="110">
        <v>58408.29091547996</v>
      </c>
      <c r="G21" s="36">
        <v>5604.6875</v>
      </c>
      <c r="H21" s="121">
        <f t="shared" si="1"/>
        <v>64012.97841547996</v>
      </c>
      <c r="I21" s="35">
        <f t="shared" si="2"/>
        <v>6766.669270399063</v>
      </c>
    </row>
    <row r="22" spans="1:9" ht="16.5" customHeight="1">
      <c r="A22" s="50" t="s">
        <v>105</v>
      </c>
      <c r="B22" s="113" t="e">
        <f>SUM(#REF!)</f>
        <v>#REF!</v>
      </c>
      <c r="C22" s="150">
        <v>60043.39922805213</v>
      </c>
      <c r="D22" s="120">
        <v>5605</v>
      </c>
      <c r="E22" s="120">
        <f t="shared" si="0"/>
        <v>65648.39922805212</v>
      </c>
      <c r="F22" s="110">
        <v>59571.25783424874</v>
      </c>
      <c r="G22" s="36">
        <v>5604.6875</v>
      </c>
      <c r="H22" s="121">
        <f t="shared" si="1"/>
        <v>65175.94533424874</v>
      </c>
      <c r="I22" s="35">
        <f t="shared" si="2"/>
        <v>472.4538938033802</v>
      </c>
    </row>
    <row r="23" spans="3:9" ht="15">
      <c r="C23" s="112">
        <f>SUM(C7:C22)</f>
        <v>1207500</v>
      </c>
      <c r="D23" s="35">
        <f>SUM(D7:D22)</f>
        <v>89680</v>
      </c>
      <c r="E23" s="35">
        <f>SUM(E7:E22)</f>
        <v>1297180</v>
      </c>
      <c r="F23" s="111">
        <f>SUM(F7:F22)</f>
        <v>1149999.9999999998</v>
      </c>
      <c r="G23" s="122">
        <f>SUM(G13:G22)+SUM(G7:G12)</f>
        <v>89675</v>
      </c>
      <c r="H23" s="122">
        <f>SUM(F23:G23)</f>
        <v>1239674.9999999998</v>
      </c>
      <c r="I23" s="35"/>
    </row>
    <row r="25" ht="30">
      <c r="A25" s="4" t="s">
        <v>104</v>
      </c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39.57421875" style="19" bestFit="1" customWidth="1"/>
    <col min="2" max="2" width="22.28125" style="19" bestFit="1" customWidth="1"/>
    <col min="3" max="4" width="18.140625" style="19" bestFit="1" customWidth="1"/>
    <col min="5" max="5" width="12.28125" style="19" bestFit="1" customWidth="1"/>
    <col min="6" max="6" width="14.00390625" style="19" customWidth="1"/>
    <col min="7" max="16384" width="9.140625" style="19" customWidth="1"/>
  </cols>
  <sheetData>
    <row r="1" spans="1:2" ht="15">
      <c r="A1" s="29" t="s">
        <v>37</v>
      </c>
      <c r="B1" s="30">
        <v>89675</v>
      </c>
    </row>
    <row r="2" spans="1:2" ht="15">
      <c r="A2" s="31" t="s">
        <v>59</v>
      </c>
      <c r="B2" s="35">
        <f>ROUND(B1/16,0)</f>
        <v>5605</v>
      </c>
    </row>
    <row r="5" spans="1:4" ht="15">
      <c r="A5" s="31" t="s">
        <v>38</v>
      </c>
      <c r="B5" s="119" t="s">
        <v>58</v>
      </c>
      <c r="C5" s="145" t="s">
        <v>39</v>
      </c>
      <c r="D5" s="31" t="s">
        <v>40</v>
      </c>
    </row>
    <row r="6" spans="1:5" ht="15">
      <c r="A6" s="19" t="s">
        <v>41</v>
      </c>
      <c r="B6" s="120">
        <f>B2</f>
        <v>5605</v>
      </c>
      <c r="C6" s="146">
        <v>5604.69</v>
      </c>
      <c r="D6" s="32">
        <f>C6-B6</f>
        <v>-0.3100000000004002</v>
      </c>
      <c r="E6" s="33"/>
    </row>
    <row r="7" spans="1:5" ht="15">
      <c r="A7" s="19" t="s">
        <v>42</v>
      </c>
      <c r="B7" s="120">
        <f>$B$2</f>
        <v>5605</v>
      </c>
      <c r="C7" s="146">
        <v>5604.69</v>
      </c>
      <c r="D7" s="32">
        <f>C7-B7</f>
        <v>-0.3100000000004002</v>
      </c>
      <c r="E7" s="33"/>
    </row>
    <row r="8" spans="1:5" ht="15">
      <c r="A8" s="19" t="s">
        <v>43</v>
      </c>
      <c r="B8" s="120">
        <f aca="true" t="shared" si="0" ref="B8:B21">$B$2</f>
        <v>5605</v>
      </c>
      <c r="C8" s="146">
        <v>5604.69</v>
      </c>
      <c r="D8" s="32">
        <f aca="true" t="shared" si="1" ref="D8:D21">C8-B8</f>
        <v>-0.3100000000004002</v>
      </c>
      <c r="E8" s="33"/>
    </row>
    <row r="9" spans="1:5" ht="15">
      <c r="A9" s="19" t="s">
        <v>44</v>
      </c>
      <c r="B9" s="120">
        <f t="shared" si="0"/>
        <v>5605</v>
      </c>
      <c r="C9" s="146">
        <v>5604.69</v>
      </c>
      <c r="D9" s="32">
        <f t="shared" si="1"/>
        <v>-0.3100000000004002</v>
      </c>
      <c r="E9" s="33"/>
    </row>
    <row r="10" spans="1:5" ht="15">
      <c r="A10" s="19" t="s">
        <v>45</v>
      </c>
      <c r="B10" s="120">
        <f t="shared" si="0"/>
        <v>5605</v>
      </c>
      <c r="C10" s="146">
        <v>5604.69</v>
      </c>
      <c r="D10" s="32">
        <f t="shared" si="1"/>
        <v>-0.3100000000004002</v>
      </c>
      <c r="E10" s="33"/>
    </row>
    <row r="11" spans="1:5" ht="15">
      <c r="A11" s="19" t="s">
        <v>46</v>
      </c>
      <c r="B11" s="120">
        <f t="shared" si="0"/>
        <v>5605</v>
      </c>
      <c r="C11" s="146">
        <v>5604.69</v>
      </c>
      <c r="D11" s="32">
        <f t="shared" si="1"/>
        <v>-0.3100000000004002</v>
      </c>
      <c r="E11" s="33"/>
    </row>
    <row r="12" spans="1:5" ht="15">
      <c r="A12" s="19" t="s">
        <v>47</v>
      </c>
      <c r="B12" s="120">
        <f t="shared" si="0"/>
        <v>5605</v>
      </c>
      <c r="C12" s="146">
        <v>5604.69</v>
      </c>
      <c r="D12" s="32">
        <f t="shared" si="1"/>
        <v>-0.3100000000004002</v>
      </c>
      <c r="E12" s="33"/>
    </row>
    <row r="13" spans="1:5" ht="15">
      <c r="A13" s="19" t="s">
        <v>48</v>
      </c>
      <c r="B13" s="120">
        <f t="shared" si="0"/>
        <v>5605</v>
      </c>
      <c r="C13" s="146">
        <v>5604.69</v>
      </c>
      <c r="D13" s="32">
        <f>C13-B13</f>
        <v>-0.3100000000004002</v>
      </c>
      <c r="E13" s="33"/>
    </row>
    <row r="14" spans="1:5" ht="15">
      <c r="A14" s="19" t="s">
        <v>49</v>
      </c>
      <c r="B14" s="120">
        <f t="shared" si="0"/>
        <v>5605</v>
      </c>
      <c r="C14" s="146">
        <v>5604.69</v>
      </c>
      <c r="D14" s="32">
        <f t="shared" si="1"/>
        <v>-0.3100000000004002</v>
      </c>
      <c r="E14" s="33"/>
    </row>
    <row r="15" spans="1:5" ht="15">
      <c r="A15" s="19" t="s">
        <v>50</v>
      </c>
      <c r="B15" s="120">
        <f t="shared" si="0"/>
        <v>5605</v>
      </c>
      <c r="C15" s="146">
        <v>5604.69</v>
      </c>
      <c r="D15" s="32">
        <f t="shared" si="1"/>
        <v>-0.3100000000004002</v>
      </c>
      <c r="E15" s="33"/>
    </row>
    <row r="16" spans="1:5" ht="15">
      <c r="A16" s="19" t="s">
        <v>51</v>
      </c>
      <c r="B16" s="120">
        <f t="shared" si="0"/>
        <v>5605</v>
      </c>
      <c r="C16" s="146">
        <v>5604.69</v>
      </c>
      <c r="D16" s="32">
        <f t="shared" si="1"/>
        <v>-0.3100000000004002</v>
      </c>
      <c r="E16" s="33"/>
    </row>
    <row r="17" spans="1:5" ht="15">
      <c r="A17" s="19" t="s">
        <v>52</v>
      </c>
      <c r="B17" s="120">
        <f t="shared" si="0"/>
        <v>5605</v>
      </c>
      <c r="C17" s="146">
        <v>5604.69</v>
      </c>
      <c r="D17" s="32">
        <f t="shared" si="1"/>
        <v>-0.3100000000004002</v>
      </c>
      <c r="E17" s="33"/>
    </row>
    <row r="18" spans="1:5" ht="15">
      <c r="A18" s="19" t="s">
        <v>53</v>
      </c>
      <c r="B18" s="120">
        <f t="shared" si="0"/>
        <v>5605</v>
      </c>
      <c r="C18" s="146">
        <v>5604.69</v>
      </c>
      <c r="D18" s="32">
        <f t="shared" si="1"/>
        <v>-0.3100000000004002</v>
      </c>
      <c r="E18" s="33"/>
    </row>
    <row r="19" spans="1:5" ht="15">
      <c r="A19" s="19" t="s">
        <v>54</v>
      </c>
      <c r="B19" s="120">
        <f t="shared" si="0"/>
        <v>5605</v>
      </c>
      <c r="C19" s="146">
        <v>5604.69</v>
      </c>
      <c r="D19" s="32">
        <f t="shared" si="1"/>
        <v>-0.3100000000004002</v>
      </c>
      <c r="E19" s="33"/>
    </row>
    <row r="20" spans="1:10" ht="15">
      <c r="A20" s="19" t="s">
        <v>55</v>
      </c>
      <c r="B20" s="120">
        <f t="shared" si="0"/>
        <v>5605</v>
      </c>
      <c r="C20" s="146">
        <v>5604.69</v>
      </c>
      <c r="D20" s="32">
        <f t="shared" si="1"/>
        <v>-0.3100000000004002</v>
      </c>
      <c r="E20" s="33"/>
      <c r="J20" s="31"/>
    </row>
    <row r="21" spans="1:5" ht="15">
      <c r="A21" s="19" t="s">
        <v>56</v>
      </c>
      <c r="B21" s="120">
        <f t="shared" si="0"/>
        <v>5605</v>
      </c>
      <c r="C21" s="146">
        <v>5604.69</v>
      </c>
      <c r="D21" s="32">
        <f t="shared" si="1"/>
        <v>-0.3100000000004002</v>
      </c>
      <c r="E21" s="33"/>
    </row>
    <row r="22" spans="1:10" s="31" customFormat="1" ht="15">
      <c r="A22" s="31" t="s">
        <v>57</v>
      </c>
      <c r="B22" s="144">
        <f>SUM(B6:B21)</f>
        <v>89680</v>
      </c>
      <c r="C22" s="147">
        <f>SUM(C6:C21)</f>
        <v>89675.04000000002</v>
      </c>
      <c r="D22" s="34">
        <f>SUM(D6:D21)</f>
        <v>-4.960000000006403</v>
      </c>
      <c r="J22" s="19"/>
    </row>
  </sheetData>
  <sheetProtection/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2"/>
  <sheetViews>
    <sheetView zoomScalePageLayoutView="0" workbookViewId="0" topLeftCell="C1">
      <selection activeCell="M13" sqref="M13"/>
    </sheetView>
  </sheetViews>
  <sheetFormatPr defaultColWidth="9.140625" defaultRowHeight="15"/>
  <cols>
    <col min="1" max="1" width="41.7109375" style="63" customWidth="1"/>
    <col min="2" max="2" width="11.8515625" style="51" customWidth="1"/>
    <col min="3" max="3" width="9.7109375" style="51" customWidth="1"/>
    <col min="4" max="4" width="13.8515625" style="51" customWidth="1"/>
    <col min="5" max="6" width="15.140625" style="51" customWidth="1"/>
    <col min="7" max="7" width="17.8515625" style="51" customWidth="1"/>
    <col min="8" max="8" width="15.421875" style="51" customWidth="1"/>
    <col min="9" max="9" width="16.57421875" style="51" customWidth="1"/>
    <col min="10" max="10" width="22.7109375" style="51" bestFit="1" customWidth="1"/>
    <col min="11" max="11" width="26.7109375" style="51" customWidth="1"/>
    <col min="12" max="12" width="13.8515625" style="51" bestFit="1" customWidth="1"/>
    <col min="13" max="13" width="10.57421875" style="51" bestFit="1" customWidth="1"/>
    <col min="14" max="16384" width="9.140625" style="51" customWidth="1"/>
  </cols>
  <sheetData>
    <row r="2" spans="4:9" ht="15">
      <c r="D2" s="88"/>
      <c r="G2" s="44" t="s">
        <v>60</v>
      </c>
      <c r="H2" s="37">
        <v>1000000</v>
      </c>
      <c r="I2" s="51" t="s">
        <v>61</v>
      </c>
    </row>
    <row r="3" spans="4:9" ht="15">
      <c r="D3" s="88"/>
      <c r="G3" s="44" t="s">
        <v>62</v>
      </c>
      <c r="H3" s="37">
        <v>207500</v>
      </c>
      <c r="I3" s="51" t="s">
        <v>63</v>
      </c>
    </row>
    <row r="5" spans="2:12" ht="15">
      <c r="B5" s="105">
        <v>2018</v>
      </c>
      <c r="C5" s="105">
        <v>2018</v>
      </c>
      <c r="D5" s="105">
        <v>2017</v>
      </c>
      <c r="E5" s="58">
        <v>2017</v>
      </c>
      <c r="F5" s="58" t="s">
        <v>60</v>
      </c>
      <c r="G5" s="44" t="s">
        <v>64</v>
      </c>
      <c r="H5" s="105">
        <v>2018</v>
      </c>
      <c r="I5" s="39">
        <v>2018</v>
      </c>
      <c r="J5" s="44" t="s">
        <v>62</v>
      </c>
      <c r="K5" s="40">
        <v>2020</v>
      </c>
      <c r="L5" s="41">
        <v>2019</v>
      </c>
    </row>
    <row r="6" spans="1:13" ht="15">
      <c r="A6" s="62"/>
      <c r="B6" s="43" t="s">
        <v>66</v>
      </c>
      <c r="C6" s="43" t="s">
        <v>67</v>
      </c>
      <c r="D6" s="43" t="s">
        <v>68</v>
      </c>
      <c r="E6" s="43" t="s">
        <v>69</v>
      </c>
      <c r="F6" s="43" t="s">
        <v>96</v>
      </c>
      <c r="G6" s="99" t="s">
        <v>70</v>
      </c>
      <c r="H6" s="100" t="s">
        <v>71</v>
      </c>
      <c r="I6" s="101" t="s">
        <v>72</v>
      </c>
      <c r="J6" s="101" t="s">
        <v>73</v>
      </c>
      <c r="K6" s="102" t="s">
        <v>74</v>
      </c>
      <c r="L6" s="103" t="s">
        <v>74</v>
      </c>
      <c r="M6" s="104" t="s">
        <v>99</v>
      </c>
    </row>
    <row r="7" spans="1:13" ht="15">
      <c r="A7" s="63" t="s">
        <v>75</v>
      </c>
      <c r="B7" s="89">
        <v>110411</v>
      </c>
      <c r="C7" s="55">
        <f>B7/$B$24</f>
        <v>0.023702584526502174</v>
      </c>
      <c r="D7" s="54">
        <v>159413</v>
      </c>
      <c r="E7" s="55">
        <f>D7/$D$24</f>
        <v>0.027564471222030137</v>
      </c>
      <c r="F7" s="148">
        <f>(($C7*3)+$E7)/4</f>
        <v>0.024668056200384165</v>
      </c>
      <c r="G7" s="46">
        <f>(($C7*3)+$E7)/4*$H$2</f>
        <v>24668.056200384166</v>
      </c>
      <c r="H7" s="47">
        <v>49853</v>
      </c>
      <c r="I7" s="149">
        <f>H7/$H$24</f>
        <v>0.021081052509170868</v>
      </c>
      <c r="J7" s="46">
        <f>I7*$H$3</f>
        <v>4374.318395652955</v>
      </c>
      <c r="K7" s="90">
        <f>G7+J7</f>
        <v>29042.37459603712</v>
      </c>
      <c r="L7" s="91">
        <v>29862.627156462342</v>
      </c>
      <c r="M7" s="109">
        <f>K7-L7</f>
        <v>-820.2525604252223</v>
      </c>
    </row>
    <row r="8" spans="1:13" ht="15">
      <c r="A8" s="65" t="s">
        <v>76</v>
      </c>
      <c r="B8" s="89">
        <v>456056</v>
      </c>
      <c r="C8" s="55">
        <f aca="true" t="shared" si="0" ref="C8:C22">B8/$B$24</f>
        <v>0.0979042476638965</v>
      </c>
      <c r="D8" s="54">
        <v>502869</v>
      </c>
      <c r="E8" s="55">
        <f aca="true" t="shared" si="1" ref="E8:E24">D8/$D$24</f>
        <v>0.08695224403876141</v>
      </c>
      <c r="F8" s="148">
        <f aca="true" t="shared" si="2" ref="F8:F23">(($C8*3)+$E8)/4</f>
        <v>0.09516624675761272</v>
      </c>
      <c r="G8" s="46">
        <f>((C8*3)+E8)/4*$H$2</f>
        <v>95166.24675761272</v>
      </c>
      <c r="H8" s="47">
        <v>263108</v>
      </c>
      <c r="I8" s="149">
        <f aca="true" t="shared" si="3" ref="I8:I23">H8/$H$24</f>
        <v>0.11125897265125326</v>
      </c>
      <c r="J8" s="46">
        <f aca="true" t="shared" si="4" ref="J8:J23">I8*$H$3</f>
        <v>23086.236825135053</v>
      </c>
      <c r="K8" s="90">
        <f aca="true" t="shared" si="5" ref="K8:K23">G8+J8</f>
        <v>118252.48358274778</v>
      </c>
      <c r="L8" s="91">
        <v>112813.28552552953</v>
      </c>
      <c r="M8" s="109">
        <f aca="true" t="shared" si="6" ref="M8:M23">K8-L8</f>
        <v>5439.198057218251</v>
      </c>
    </row>
    <row r="9" spans="1:13" ht="15">
      <c r="A9" s="63" t="s">
        <v>77</v>
      </c>
      <c r="B9" s="89">
        <v>426093</v>
      </c>
      <c r="C9" s="55">
        <f t="shared" si="0"/>
        <v>0.09147191265952569</v>
      </c>
      <c r="D9" s="54">
        <v>467391</v>
      </c>
      <c r="E9" s="55">
        <f t="shared" si="1"/>
        <v>0.0808176608490894</v>
      </c>
      <c r="F9" s="148">
        <f t="shared" si="2"/>
        <v>0.08880834970691662</v>
      </c>
      <c r="G9" s="46">
        <f aca="true" t="shared" si="7" ref="G9:G23">((C9*3)+E9)/4*$H$2</f>
        <v>88808.34970691662</v>
      </c>
      <c r="H9" s="47">
        <v>206402</v>
      </c>
      <c r="I9" s="149">
        <f t="shared" si="3"/>
        <v>0.08728003129195606</v>
      </c>
      <c r="J9" s="46">
        <f t="shared" si="4"/>
        <v>18110.606493080883</v>
      </c>
      <c r="K9" s="90">
        <f t="shared" si="5"/>
        <v>106918.9561999975</v>
      </c>
      <c r="L9" s="91">
        <v>101740.0475590502</v>
      </c>
      <c r="M9" s="109">
        <f t="shared" si="6"/>
        <v>5178.908640947295</v>
      </c>
    </row>
    <row r="10" spans="1:13" ht="15">
      <c r="A10" s="65" t="s">
        <v>78</v>
      </c>
      <c r="B10" s="89">
        <v>105866</v>
      </c>
      <c r="C10" s="55">
        <f t="shared" si="0"/>
        <v>0.022726882407393095</v>
      </c>
      <c r="D10" s="54">
        <v>168060</v>
      </c>
      <c r="E10" s="55">
        <f t="shared" si="1"/>
        <v>0.029059644028870825</v>
      </c>
      <c r="F10" s="148">
        <f t="shared" si="2"/>
        <v>0.024310072812762526</v>
      </c>
      <c r="G10" s="46">
        <f t="shared" si="7"/>
        <v>24310.072812762526</v>
      </c>
      <c r="H10" s="47">
        <v>53561</v>
      </c>
      <c r="I10" s="149">
        <f t="shared" si="3"/>
        <v>0.022649033226560106</v>
      </c>
      <c r="J10" s="46">
        <f t="shared" si="4"/>
        <v>4699.674394511222</v>
      </c>
      <c r="K10" s="90">
        <f t="shared" si="5"/>
        <v>29009.747207273747</v>
      </c>
      <c r="L10" s="91">
        <v>28322.01848874351</v>
      </c>
      <c r="M10" s="109">
        <f t="shared" si="6"/>
        <v>687.7287185302375</v>
      </c>
    </row>
    <row r="11" spans="1:13" ht="15">
      <c r="A11" s="65" t="s">
        <v>79</v>
      </c>
      <c r="B11" s="89">
        <v>169181</v>
      </c>
      <c r="C11" s="55">
        <f t="shared" si="0"/>
        <v>0.03631908915577401</v>
      </c>
      <c r="D11" s="54">
        <v>286050</v>
      </c>
      <c r="E11" s="55">
        <f t="shared" si="1"/>
        <v>0.04946156833546649</v>
      </c>
      <c r="F11" s="148">
        <f t="shared" si="2"/>
        <v>0.039604708950697134</v>
      </c>
      <c r="G11" s="46">
        <f t="shared" si="7"/>
        <v>39604.70895069713</v>
      </c>
      <c r="H11" s="47">
        <v>89800</v>
      </c>
      <c r="I11" s="149">
        <f t="shared" si="3"/>
        <v>0.037973211548423244</v>
      </c>
      <c r="J11" s="46">
        <f t="shared" si="4"/>
        <v>7879.441396297823</v>
      </c>
      <c r="K11" s="90">
        <f t="shared" si="5"/>
        <v>47484.15034699495</v>
      </c>
      <c r="L11" s="91">
        <v>46846.20028350132</v>
      </c>
      <c r="M11" s="109">
        <f t="shared" si="6"/>
        <v>637.9500634936339</v>
      </c>
    </row>
    <row r="12" spans="1:13" ht="15">
      <c r="A12" s="65" t="s">
        <v>80</v>
      </c>
      <c r="B12" s="89">
        <v>64622</v>
      </c>
      <c r="C12" s="55">
        <f t="shared" si="0"/>
        <v>0.013872788193854086</v>
      </c>
      <c r="D12" s="54">
        <v>118945</v>
      </c>
      <c r="E12" s="55">
        <f t="shared" si="1"/>
        <v>0.020567055569523027</v>
      </c>
      <c r="F12" s="148">
        <f t="shared" si="2"/>
        <v>0.015546355037771322</v>
      </c>
      <c r="G12" s="46">
        <f t="shared" si="7"/>
        <v>15546.355037771322</v>
      </c>
      <c r="H12" s="47">
        <v>30151</v>
      </c>
      <c r="I12" s="149">
        <f t="shared" si="3"/>
        <v>0.012749780639159346</v>
      </c>
      <c r="J12" s="46">
        <f t="shared" si="4"/>
        <v>2645.579482625564</v>
      </c>
      <c r="K12" s="90">
        <f t="shared" si="5"/>
        <v>18191.934520396884</v>
      </c>
      <c r="L12" s="91">
        <v>18044.860289228734</v>
      </c>
      <c r="M12" s="109">
        <f t="shared" si="6"/>
        <v>147.0742311681497</v>
      </c>
    </row>
    <row r="13" spans="1:13" ht="15">
      <c r="A13" s="65" t="s">
        <v>81</v>
      </c>
      <c r="B13" s="89">
        <v>453263</v>
      </c>
      <c r="C13" s="55">
        <f t="shared" si="0"/>
        <v>0.09730465778080041</v>
      </c>
      <c r="D13" s="54">
        <v>945514</v>
      </c>
      <c r="E13" s="55">
        <f t="shared" si="1"/>
        <v>0.16349101668638444</v>
      </c>
      <c r="F13" s="148">
        <f t="shared" si="2"/>
        <v>0.11385124750719641</v>
      </c>
      <c r="G13" s="46">
        <f t="shared" si="7"/>
        <v>113851.24750719641</v>
      </c>
      <c r="H13" s="47">
        <v>230684</v>
      </c>
      <c r="I13" s="149">
        <f t="shared" si="3"/>
        <v>0.0975480215237914</v>
      </c>
      <c r="J13" s="46">
        <f t="shared" si="4"/>
        <v>20241.214466186713</v>
      </c>
      <c r="K13" s="90">
        <f t="shared" si="5"/>
        <v>134092.46197338312</v>
      </c>
      <c r="L13" s="91">
        <v>128869.41785933921</v>
      </c>
      <c r="M13" s="109">
        <f t="shared" si="6"/>
        <v>5223.044114043907</v>
      </c>
    </row>
    <row r="14" spans="1:13" ht="15">
      <c r="A14" s="63" t="s">
        <v>82</v>
      </c>
      <c r="B14" s="89">
        <v>332526</v>
      </c>
      <c r="C14" s="55">
        <f t="shared" si="0"/>
        <v>0.07138532956190653</v>
      </c>
      <c r="D14" s="54">
        <v>421002</v>
      </c>
      <c r="E14" s="55">
        <f t="shared" si="1"/>
        <v>0.07279643136643267</v>
      </c>
      <c r="F14" s="148">
        <f t="shared" si="2"/>
        <v>0.07173810501303807</v>
      </c>
      <c r="G14" s="46">
        <f>((C14*3)+E14)/4*$H$2</f>
        <v>71738.10501303806</v>
      </c>
      <c r="H14" s="47">
        <v>168086</v>
      </c>
      <c r="I14" s="149">
        <f t="shared" si="3"/>
        <v>0.07107756387893396</v>
      </c>
      <c r="J14" s="46">
        <f t="shared" si="4"/>
        <v>14748.594504878798</v>
      </c>
      <c r="K14" s="90">
        <f t="shared" si="5"/>
        <v>86486.69951791686</v>
      </c>
      <c r="L14" s="91">
        <v>78595.30120492926</v>
      </c>
      <c r="M14" s="109">
        <f t="shared" si="6"/>
        <v>7891.3983129876</v>
      </c>
    </row>
    <row r="15" spans="1:13" ht="15">
      <c r="A15" s="65" t="s">
        <v>83</v>
      </c>
      <c r="B15" s="89">
        <v>307088</v>
      </c>
      <c r="C15" s="55">
        <f t="shared" si="0"/>
        <v>0.06592440315796885</v>
      </c>
      <c r="D15" s="54">
        <v>440761</v>
      </c>
      <c r="E15" s="55">
        <f t="shared" si="1"/>
        <v>0.07621300584201555</v>
      </c>
      <c r="F15" s="148">
        <f t="shared" si="2"/>
        <v>0.06849655382898052</v>
      </c>
      <c r="G15" s="46">
        <f>((C15*3)+E15)/4*$H$2</f>
        <v>68496.55382898053</v>
      </c>
      <c r="H15" s="47">
        <f>108955+90175</f>
        <v>199130</v>
      </c>
      <c r="I15" s="149">
        <f t="shared" si="3"/>
        <v>0.08420496231222184</v>
      </c>
      <c r="J15" s="46">
        <f t="shared" si="4"/>
        <v>17472.529679786032</v>
      </c>
      <c r="K15" s="90">
        <f t="shared" si="5"/>
        <v>85969.08350876656</v>
      </c>
      <c r="L15" s="91">
        <v>79592.19741282568</v>
      </c>
      <c r="M15" s="109">
        <f t="shared" si="6"/>
        <v>6376.886095940878</v>
      </c>
    </row>
    <row r="16" spans="1:13" ht="15">
      <c r="A16" s="65" t="s">
        <v>84</v>
      </c>
      <c r="B16" s="89">
        <v>145380</v>
      </c>
      <c r="C16" s="55">
        <f t="shared" si="0"/>
        <v>0.031209587255462645</v>
      </c>
      <c r="D16" s="54">
        <v>150145</v>
      </c>
      <c r="E16" s="55">
        <f t="shared" si="1"/>
        <v>0.025961919866207366</v>
      </c>
      <c r="F16" s="148">
        <f t="shared" si="2"/>
        <v>0.029897670408148825</v>
      </c>
      <c r="G16" s="46">
        <f t="shared" si="7"/>
        <v>29897.670408148824</v>
      </c>
      <c r="H16" s="47">
        <v>69758</v>
      </c>
      <c r="I16" s="149">
        <f t="shared" si="3"/>
        <v>0.02949816582622393</v>
      </c>
      <c r="J16" s="46">
        <f t="shared" si="4"/>
        <v>6120.869408941466</v>
      </c>
      <c r="K16" s="90">
        <f t="shared" si="5"/>
        <v>36018.53981709029</v>
      </c>
      <c r="L16" s="91">
        <v>34425.06482951153</v>
      </c>
      <c r="M16" s="109">
        <f t="shared" si="6"/>
        <v>1593.4749875787602</v>
      </c>
    </row>
    <row r="17" spans="1:13" ht="15">
      <c r="A17" s="65" t="s">
        <v>85</v>
      </c>
      <c r="B17" s="89">
        <v>187542</v>
      </c>
      <c r="C17" s="55">
        <f t="shared" si="0"/>
        <v>0.040260753976227644</v>
      </c>
      <c r="D17" s="54">
        <v>245909</v>
      </c>
      <c r="E17" s="55">
        <f t="shared" si="1"/>
        <v>0.04252069501068425</v>
      </c>
      <c r="F17" s="148">
        <f t="shared" si="2"/>
        <v>0.0408257392348418</v>
      </c>
      <c r="G17" s="46">
        <f t="shared" si="7"/>
        <v>40825.7392348418</v>
      </c>
      <c r="H17" s="49">
        <v>55034</v>
      </c>
      <c r="I17" s="149">
        <f t="shared" si="3"/>
        <v>0.023271912297950167</v>
      </c>
      <c r="J17" s="46">
        <f t="shared" si="4"/>
        <v>4828.921801824659</v>
      </c>
      <c r="K17" s="90">
        <f t="shared" si="5"/>
        <v>45654.66103666646</v>
      </c>
      <c r="L17" s="91">
        <v>48093.99442400206</v>
      </c>
      <c r="M17" s="109">
        <f t="shared" si="6"/>
        <v>-2439.3333873356023</v>
      </c>
    </row>
    <row r="18" spans="1:13" ht="15">
      <c r="A18" s="65" t="s">
        <v>86</v>
      </c>
      <c r="B18" s="89">
        <v>1080875</v>
      </c>
      <c r="C18" s="55">
        <f t="shared" si="0"/>
        <v>0.23203784994323967</v>
      </c>
      <c r="D18" s="54">
        <v>851671</v>
      </c>
      <c r="E18" s="55">
        <f t="shared" si="1"/>
        <v>0.14726440610325148</v>
      </c>
      <c r="F18" s="148">
        <f t="shared" si="2"/>
        <v>0.21084448898324265</v>
      </c>
      <c r="G18" s="46">
        <f t="shared" si="7"/>
        <v>210844.48898324266</v>
      </c>
      <c r="H18" s="47">
        <v>547741</v>
      </c>
      <c r="I18" s="149">
        <f t="shared" si="3"/>
        <v>0.23162009873880732</v>
      </c>
      <c r="J18" s="46">
        <f t="shared" si="4"/>
        <v>48061.170488302516</v>
      </c>
      <c r="K18" s="90">
        <f t="shared" si="5"/>
        <v>258905.65947154516</v>
      </c>
      <c r="L18" s="91">
        <v>242094.81062271906</v>
      </c>
      <c r="M18" s="109">
        <f t="shared" si="6"/>
        <v>16810.848848826106</v>
      </c>
    </row>
    <row r="19" spans="1:13" ht="15">
      <c r="A19" s="65" t="s">
        <v>87</v>
      </c>
      <c r="B19" s="89">
        <v>102173</v>
      </c>
      <c r="C19" s="55">
        <f t="shared" si="0"/>
        <v>0.021934084183879383</v>
      </c>
      <c r="D19" s="54">
        <v>128342</v>
      </c>
      <c r="E19" s="55">
        <f t="shared" si="1"/>
        <v>0.022191912614264783</v>
      </c>
      <c r="F19" s="148">
        <f t="shared" si="2"/>
        <v>0.021998541291475736</v>
      </c>
      <c r="G19" s="46">
        <f t="shared" si="7"/>
        <v>21998.541291475736</v>
      </c>
      <c r="H19" s="47">
        <v>44676</v>
      </c>
      <c r="I19" s="149">
        <f t="shared" si="3"/>
        <v>0.018891884177476136</v>
      </c>
      <c r="J19" s="46">
        <f t="shared" si="4"/>
        <v>3920.0659668262983</v>
      </c>
      <c r="K19" s="90">
        <f t="shared" si="5"/>
        <v>25918.607258302036</v>
      </c>
      <c r="L19" s="91">
        <v>25243.673152935968</v>
      </c>
      <c r="M19" s="109">
        <f t="shared" si="6"/>
        <v>674.9341053660683</v>
      </c>
    </row>
    <row r="20" spans="1:13" ht="15">
      <c r="A20" s="65" t="s">
        <v>88</v>
      </c>
      <c r="B20" s="89">
        <v>239951</v>
      </c>
      <c r="C20" s="55">
        <f t="shared" si="0"/>
        <v>0.05151170499061437</v>
      </c>
      <c r="D20" s="54">
        <v>285874</v>
      </c>
      <c r="E20" s="55">
        <f t="shared" si="1"/>
        <v>0.049431135767639044</v>
      </c>
      <c r="F20" s="148">
        <f t="shared" si="2"/>
        <v>0.05099156268487054</v>
      </c>
      <c r="G20" s="46">
        <f t="shared" si="7"/>
        <v>50991.562684870536</v>
      </c>
      <c r="H20" s="47">
        <v>104546</v>
      </c>
      <c r="I20" s="149">
        <f t="shared" si="3"/>
        <v>0.0442087680906621</v>
      </c>
      <c r="J20" s="46">
        <f t="shared" si="4"/>
        <v>9173.319378812386</v>
      </c>
      <c r="K20" s="90">
        <f t="shared" si="5"/>
        <v>60164.88206368292</v>
      </c>
      <c r="L20" s="91">
        <v>57476.95244149286</v>
      </c>
      <c r="M20" s="109">
        <f t="shared" si="6"/>
        <v>2687.9296221900586</v>
      </c>
    </row>
    <row r="21" spans="1:13" ht="15">
      <c r="A21" s="65" t="s">
        <v>89</v>
      </c>
      <c r="B21" s="89">
        <v>238563</v>
      </c>
      <c r="C21" s="55">
        <f t="shared" si="0"/>
        <v>0.05121373479450361</v>
      </c>
      <c r="D21" s="54">
        <v>329472</v>
      </c>
      <c r="E21" s="55">
        <f t="shared" si="1"/>
        <v>0.0569697669729866</v>
      </c>
      <c r="F21" s="148">
        <f t="shared" si="2"/>
        <v>0.052652742839124356</v>
      </c>
      <c r="G21" s="46">
        <f t="shared" si="7"/>
        <v>52652.74283912436</v>
      </c>
      <c r="H21" s="47">
        <f>116358+32127</f>
        <v>148485</v>
      </c>
      <c r="I21" s="149">
        <f t="shared" si="3"/>
        <v>0.06278900130030764</v>
      </c>
      <c r="J21" s="46">
        <f t="shared" si="4"/>
        <v>13028.717769813835</v>
      </c>
      <c r="K21" s="90">
        <f t="shared" si="5"/>
        <v>65681.4606089382</v>
      </c>
      <c r="L21" s="91">
        <v>58408.29091547996</v>
      </c>
      <c r="M21" s="109">
        <f t="shared" si="6"/>
        <v>7273.169693458236</v>
      </c>
    </row>
    <row r="22" spans="1:13" ht="15">
      <c r="A22" s="65" t="s">
        <v>90</v>
      </c>
      <c r="B22" s="89">
        <v>238594</v>
      </c>
      <c r="C22" s="55">
        <f t="shared" si="0"/>
        <v>0.05122038974845133</v>
      </c>
      <c r="D22" s="54">
        <v>281860</v>
      </c>
      <c r="E22" s="55">
        <f t="shared" si="1"/>
        <v>0.04873706572639254</v>
      </c>
      <c r="F22" s="148">
        <f t="shared" si="2"/>
        <v>0.05059955874293663</v>
      </c>
      <c r="G22" s="46">
        <f t="shared" si="7"/>
        <v>50599.558742936635</v>
      </c>
      <c r="H22" s="47">
        <v>103810</v>
      </c>
      <c r="I22" s="149">
        <f t="shared" si="3"/>
        <v>0.04389753998710264</v>
      </c>
      <c r="J22" s="46">
        <f t="shared" si="4"/>
        <v>9108.739547323798</v>
      </c>
      <c r="K22" s="90">
        <f t="shared" si="5"/>
        <v>59708.298290260434</v>
      </c>
      <c r="L22" s="91">
        <v>59571.25783424874</v>
      </c>
      <c r="M22" s="109">
        <f t="shared" si="6"/>
        <v>137.0404560116949</v>
      </c>
    </row>
    <row r="23" spans="1:13" ht="15" hidden="1">
      <c r="A23" s="65"/>
      <c r="D23" s="52"/>
      <c r="E23" s="55">
        <f t="shared" si="1"/>
        <v>0</v>
      </c>
      <c r="F23" s="60">
        <f t="shared" si="2"/>
        <v>0</v>
      </c>
      <c r="G23" s="53">
        <f t="shared" si="7"/>
        <v>0</v>
      </c>
      <c r="H23" s="93"/>
      <c r="I23" s="64">
        <f t="shared" si="3"/>
        <v>0</v>
      </c>
      <c r="J23" s="53">
        <f t="shared" si="4"/>
        <v>0</v>
      </c>
      <c r="K23" s="94">
        <f t="shared" si="5"/>
        <v>0</v>
      </c>
      <c r="L23" s="95">
        <v>0</v>
      </c>
      <c r="M23" s="109">
        <f t="shared" si="6"/>
        <v>0</v>
      </c>
    </row>
    <row r="24" spans="1:13" ht="15">
      <c r="A24" s="66" t="s">
        <v>91</v>
      </c>
      <c r="B24" s="54">
        <f>SUM(B7:B23)</f>
        <v>4658184</v>
      </c>
      <c r="C24" s="55">
        <f>B24/$B$24</f>
        <v>1</v>
      </c>
      <c r="D24" s="54">
        <f>SUM(D7:D22)</f>
        <v>5783278</v>
      </c>
      <c r="E24" s="55">
        <f t="shared" si="1"/>
        <v>1</v>
      </c>
      <c r="F24" s="55">
        <f>SUM(F7:F23)</f>
        <v>1</v>
      </c>
      <c r="G24" s="53">
        <f>SUM(G7:G23)</f>
        <v>1000000</v>
      </c>
      <c r="H24" s="47">
        <f>SUM(H7:H22)</f>
        <v>2364825</v>
      </c>
      <c r="I24" s="67">
        <f>SUM(I7:I23)</f>
        <v>0.9999999999999999</v>
      </c>
      <c r="J24" s="53">
        <f>SUM(J7:J23)</f>
        <v>207500</v>
      </c>
      <c r="K24" s="94">
        <f>SUM(K7:K23)</f>
        <v>1207500</v>
      </c>
      <c r="L24" s="95">
        <v>1150000.5986002393</v>
      </c>
      <c r="M24" s="92"/>
    </row>
    <row r="25" ht="15">
      <c r="H25" s="49"/>
    </row>
    <row r="26" ht="15">
      <c r="A26" s="63" t="s">
        <v>92</v>
      </c>
    </row>
    <row r="27" spans="1:9" ht="30">
      <c r="A27" s="63" t="s">
        <v>93</v>
      </c>
      <c r="I27" s="96"/>
    </row>
    <row r="28" spans="1:9" ht="30">
      <c r="A28" s="63" t="s">
        <v>94</v>
      </c>
      <c r="I28" s="96"/>
    </row>
    <row r="29" spans="1:9" ht="15">
      <c r="A29" s="97" t="s">
        <v>112</v>
      </c>
      <c r="I29" s="96"/>
    </row>
    <row r="30" spans="1:9" ht="15">
      <c r="A30" s="97" t="s">
        <v>113</v>
      </c>
      <c r="I30" s="96"/>
    </row>
    <row r="31" spans="1:9" ht="15">
      <c r="A31" s="98" t="s">
        <v>114</v>
      </c>
      <c r="I31" s="96"/>
    </row>
    <row r="32" spans="1:9" ht="15">
      <c r="A32" s="97" t="s">
        <v>115</v>
      </c>
      <c r="I32" s="96"/>
    </row>
    <row r="33" spans="1:9" ht="15">
      <c r="A33" s="97" t="s">
        <v>116</v>
      </c>
      <c r="I33" s="96"/>
    </row>
    <row r="34" spans="1:9" ht="15">
      <c r="A34" s="98" t="s">
        <v>95</v>
      </c>
      <c r="I34" s="96"/>
    </row>
    <row r="35" spans="1:9" ht="15">
      <c r="A35" s="97" t="s">
        <v>118</v>
      </c>
      <c r="I35" s="96"/>
    </row>
    <row r="36" spans="1:9" ht="15">
      <c r="A36" s="97" t="s">
        <v>119</v>
      </c>
      <c r="I36" s="96"/>
    </row>
    <row r="37" spans="1:9" ht="15">
      <c r="A37" s="63" t="s">
        <v>117</v>
      </c>
      <c r="I37" s="96"/>
    </row>
    <row r="38" ht="15">
      <c r="I38" s="96"/>
    </row>
    <row r="39" ht="15">
      <c r="I39" s="96"/>
    </row>
    <row r="40" ht="15">
      <c r="I40" s="96"/>
    </row>
    <row r="41" ht="15">
      <c r="I41" s="96"/>
    </row>
    <row r="42" ht="15">
      <c r="I42" s="96"/>
    </row>
  </sheetData>
  <sheetProtection/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zoomScale="90" zoomScaleNormal="90" zoomScalePageLayoutView="0" workbookViewId="0" topLeftCell="F1">
      <selection activeCell="L8" sqref="L8:L23"/>
    </sheetView>
  </sheetViews>
  <sheetFormatPr defaultColWidth="9.140625" defaultRowHeight="15"/>
  <cols>
    <col min="1" max="1" width="42.7109375" style="19" customWidth="1"/>
    <col min="2" max="3" width="10.421875" style="19" bestFit="1" customWidth="1"/>
    <col min="4" max="5" width="15.140625" style="19" bestFit="1" customWidth="1"/>
    <col min="6" max="7" width="15.140625" style="19" customWidth="1"/>
    <col min="8" max="8" width="18.421875" style="19" bestFit="1" customWidth="1"/>
    <col min="9" max="9" width="18.8515625" style="19" customWidth="1"/>
    <col min="10" max="10" width="15.140625" style="19" customWidth="1"/>
    <col min="11" max="11" width="16.421875" style="19" customWidth="1"/>
    <col min="12" max="13" width="21.140625" style="19" bestFit="1" customWidth="1"/>
    <col min="14" max="16384" width="9.140625" style="19" customWidth="1"/>
  </cols>
  <sheetData>
    <row r="1" spans="1:4" ht="15">
      <c r="A1" s="4"/>
      <c r="B1" s="74"/>
      <c r="C1" s="78" t="s">
        <v>102</v>
      </c>
      <c r="D1" s="79"/>
    </row>
    <row r="2" spans="1:4" ht="15.75" thickBot="1">
      <c r="A2" s="4"/>
      <c r="B2" s="85"/>
      <c r="C2" s="80" t="s">
        <v>103</v>
      </c>
      <c r="D2" s="81"/>
    </row>
    <row r="3" spans="1:4" ht="15">
      <c r="A3" s="86"/>
      <c r="B3" s="86"/>
      <c r="C3" s="87"/>
      <c r="D3" s="87"/>
    </row>
    <row r="4" spans="1:4" ht="15">
      <c r="A4" s="86"/>
      <c r="B4" s="86"/>
      <c r="C4" s="87"/>
      <c r="D4" s="16"/>
    </row>
    <row r="5" spans="1:4" ht="15">
      <c r="A5" s="86"/>
      <c r="B5" s="86"/>
      <c r="C5" s="87"/>
      <c r="D5" s="16"/>
    </row>
    <row r="6" spans="1:13" ht="15">
      <c r="A6" s="4"/>
      <c r="B6" s="59">
        <v>2018</v>
      </c>
      <c r="C6" s="38">
        <v>2017</v>
      </c>
      <c r="D6" s="38">
        <v>2017</v>
      </c>
      <c r="E6" s="38">
        <v>2016</v>
      </c>
      <c r="F6" s="38">
        <v>2020</v>
      </c>
      <c r="G6" s="38">
        <v>2019</v>
      </c>
      <c r="H6" s="38">
        <v>2020</v>
      </c>
      <c r="I6" s="38">
        <v>2019</v>
      </c>
      <c r="J6" s="38">
        <v>2018</v>
      </c>
      <c r="K6" s="39">
        <v>2017</v>
      </c>
      <c r="L6" s="39">
        <v>2020</v>
      </c>
      <c r="M6" s="39">
        <v>2019</v>
      </c>
    </row>
    <row r="7" spans="1:13" ht="15">
      <c r="A7" s="62" t="s">
        <v>65</v>
      </c>
      <c r="B7" s="62" t="s">
        <v>67</v>
      </c>
      <c r="C7" s="58" t="s">
        <v>67</v>
      </c>
      <c r="D7" s="58" t="s">
        <v>69</v>
      </c>
      <c r="E7" s="58" t="s">
        <v>69</v>
      </c>
      <c r="F7" s="58" t="s">
        <v>97</v>
      </c>
      <c r="G7" s="58" t="s">
        <v>97</v>
      </c>
      <c r="H7" s="58" t="s">
        <v>100</v>
      </c>
      <c r="I7" s="58" t="s">
        <v>98</v>
      </c>
      <c r="J7" s="58" t="s">
        <v>72</v>
      </c>
      <c r="K7" s="39" t="s">
        <v>72</v>
      </c>
      <c r="L7" s="101" t="s">
        <v>101</v>
      </c>
      <c r="M7" s="101" t="s">
        <v>101</v>
      </c>
    </row>
    <row r="8" spans="1:13" ht="15">
      <c r="A8" s="68" t="s">
        <v>75</v>
      </c>
      <c r="B8" s="75">
        <v>0.023702584526502174</v>
      </c>
      <c r="C8" s="70">
        <v>0.025935971460424565</v>
      </c>
      <c r="D8" s="75">
        <v>0.027564471222030137</v>
      </c>
      <c r="E8" s="70">
        <v>0.027847247854351602</v>
      </c>
      <c r="F8" s="75">
        <v>0.024668056200384165</v>
      </c>
      <c r="G8" s="69">
        <v>0.02634309640082596</v>
      </c>
      <c r="H8" s="82">
        <v>24668.056200384166</v>
      </c>
      <c r="I8" s="83">
        <v>26413.790558906323</v>
      </c>
      <c r="J8" s="75">
        <v>0.021081052509170868</v>
      </c>
      <c r="K8" s="69">
        <v>0.022992243983706785</v>
      </c>
      <c r="L8" s="82">
        <v>4374.318395652955</v>
      </c>
      <c r="M8" s="106">
        <v>3448.8365975560178</v>
      </c>
    </row>
    <row r="9" spans="1:13" ht="15">
      <c r="A9" s="65" t="s">
        <v>76</v>
      </c>
      <c r="B9" s="76">
        <v>0.0979042476638965</v>
      </c>
      <c r="C9" s="71">
        <v>0.09949163750621508</v>
      </c>
      <c r="D9" s="76">
        <v>0.08695224403876141</v>
      </c>
      <c r="E9" s="71">
        <v>0.08667146279803474</v>
      </c>
      <c r="F9" s="76">
        <v>0.09516624675761272</v>
      </c>
      <c r="G9" s="61">
        <v>0.09635678913935165</v>
      </c>
      <c r="H9" s="82">
        <v>95166.24675761272</v>
      </c>
      <c r="I9" s="84">
        <v>96286.59382916999</v>
      </c>
      <c r="J9" s="76">
        <v>0.11125897265125326</v>
      </c>
      <c r="K9" s="61">
        <v>0.1101779446423969</v>
      </c>
      <c r="L9" s="82">
        <v>23086.236825135053</v>
      </c>
      <c r="M9" s="106">
        <v>16526.691696359536</v>
      </c>
    </row>
    <row r="10" spans="1:13" ht="15">
      <c r="A10" s="63" t="s">
        <v>77</v>
      </c>
      <c r="B10" s="76">
        <v>0.09147191265952569</v>
      </c>
      <c r="C10" s="71">
        <v>0.09155698130343234</v>
      </c>
      <c r="D10" s="76">
        <v>0.0808176608490894</v>
      </c>
      <c r="E10" s="71">
        <v>0.08053900121028103</v>
      </c>
      <c r="F10" s="76">
        <v>0.08880834970691662</v>
      </c>
      <c r="G10" s="61">
        <v>0.0888721511898466</v>
      </c>
      <c r="H10" s="82">
        <v>88808.34970691662</v>
      </c>
      <c r="I10" s="84">
        <v>88802.4862801445</v>
      </c>
      <c r="J10" s="76">
        <v>0.08728003129195606</v>
      </c>
      <c r="K10" s="61">
        <v>0.08625040852603806</v>
      </c>
      <c r="L10" s="82">
        <v>18110.606493080883</v>
      </c>
      <c r="M10" s="106">
        <v>12937.561278905709</v>
      </c>
    </row>
    <row r="11" spans="1:13" ht="15">
      <c r="A11" s="65" t="s">
        <v>78</v>
      </c>
      <c r="B11" s="76">
        <v>0.022726882407393095</v>
      </c>
      <c r="C11" s="71">
        <v>0.02341832691598733</v>
      </c>
      <c r="D11" s="76">
        <v>0.029059644028870825</v>
      </c>
      <c r="E11" s="71">
        <v>0.029132845301455296</v>
      </c>
      <c r="F11" s="76">
        <v>0.024310072812762526</v>
      </c>
      <c r="G11" s="61">
        <v>0.024828656194208203</v>
      </c>
      <c r="H11" s="82">
        <v>24310.072812762526</v>
      </c>
      <c r="I11" s="84">
        <v>24846.95651235432</v>
      </c>
      <c r="J11" s="76">
        <v>0.022649033226560106</v>
      </c>
      <c r="K11" s="61">
        <v>0.023167079842594585</v>
      </c>
      <c r="L11" s="82">
        <v>4699.674394511222</v>
      </c>
      <c r="M11" s="106">
        <v>3475.0619763891877</v>
      </c>
    </row>
    <row r="12" spans="1:13" ht="15">
      <c r="A12" s="65" t="s">
        <v>79</v>
      </c>
      <c r="B12" s="76">
        <v>0.03631908915577401</v>
      </c>
      <c r="C12" s="71">
        <v>0.0383120389968404</v>
      </c>
      <c r="D12" s="76">
        <v>0.04946156833546649</v>
      </c>
      <c r="E12" s="71">
        <v>0.04980589931115911</v>
      </c>
      <c r="F12" s="76">
        <v>0.039604708950697134</v>
      </c>
      <c r="G12" s="61">
        <v>0.041099421331496924</v>
      </c>
      <c r="H12" s="82">
        <v>39604.70895069713</v>
      </c>
      <c r="I12" s="84">
        <v>41185.504075420075</v>
      </c>
      <c r="J12" s="76">
        <v>0.037973211548423244</v>
      </c>
      <c r="K12" s="61">
        <v>0.03773797472054162</v>
      </c>
      <c r="L12" s="82">
        <v>7879.441396297823</v>
      </c>
      <c r="M12" s="106">
        <v>5660.696208081243</v>
      </c>
    </row>
    <row r="13" spans="1:13" ht="15">
      <c r="A13" s="65" t="s">
        <v>80</v>
      </c>
      <c r="B13" s="76">
        <v>0.013872788193854086</v>
      </c>
      <c r="C13" s="71">
        <v>0.014630085747796081</v>
      </c>
      <c r="D13" s="76">
        <v>0.020567055569523027</v>
      </c>
      <c r="E13" s="71">
        <v>0.0204658903566798</v>
      </c>
      <c r="F13" s="76">
        <v>0.015546355037771322</v>
      </c>
      <c r="G13" s="61">
        <v>0.016114328203227817</v>
      </c>
      <c r="H13" s="82">
        <v>15546.355037771322</v>
      </c>
      <c r="I13" s="84">
        <v>16089.03690001701</v>
      </c>
      <c r="J13" s="76">
        <v>0.012749780639159346</v>
      </c>
      <c r="K13" s="61">
        <v>0.013038822594744827</v>
      </c>
      <c r="L13" s="82">
        <v>2645.579482625564</v>
      </c>
      <c r="M13" s="106">
        <v>1955.823389211724</v>
      </c>
    </row>
    <row r="14" spans="1:13" ht="15">
      <c r="A14" s="65" t="s">
        <v>81</v>
      </c>
      <c r="B14" s="76">
        <v>0.09730465778080041</v>
      </c>
      <c r="C14" s="71">
        <v>0.09727550414943668</v>
      </c>
      <c r="D14" s="76">
        <v>0.16349101668638444</v>
      </c>
      <c r="E14" s="71">
        <v>0.1652238845950603</v>
      </c>
      <c r="F14" s="76">
        <v>0.11385124750719641</v>
      </c>
      <c r="G14" s="61">
        <v>0.11382938228367362</v>
      </c>
      <c r="H14" s="82">
        <v>113851.24750719641</v>
      </c>
      <c r="I14" s="84">
        <v>114262.59926084259</v>
      </c>
      <c r="J14" s="76">
        <v>0.0975480215237914</v>
      </c>
      <c r="K14" s="61">
        <v>0.09737879065664416</v>
      </c>
      <c r="L14" s="82">
        <v>20241.214466186713</v>
      </c>
      <c r="M14" s="106">
        <v>14606.818598496624</v>
      </c>
    </row>
    <row r="15" spans="1:13" ht="15">
      <c r="A15" s="63" t="s">
        <v>82</v>
      </c>
      <c r="B15" s="76">
        <v>0.07138532956190653</v>
      </c>
      <c r="C15" s="71">
        <v>0.06626740384497308</v>
      </c>
      <c r="D15" s="76">
        <v>0.07279643136643267</v>
      </c>
      <c r="E15" s="71">
        <v>0.07298196336873496</v>
      </c>
      <c r="F15" s="76">
        <v>0.07173810501303807</v>
      </c>
      <c r="G15" s="61">
        <v>0.06789966072533797</v>
      </c>
      <c r="H15" s="82">
        <v>71738.10501303806</v>
      </c>
      <c r="I15" s="84">
        <v>67946.04372591355</v>
      </c>
      <c r="J15" s="76">
        <v>0.07107756387893396</v>
      </c>
      <c r="K15" s="61">
        <v>0.07099504986010474</v>
      </c>
      <c r="L15" s="82">
        <v>14748.594504878798</v>
      </c>
      <c r="M15" s="106">
        <v>10649.25747901571</v>
      </c>
    </row>
    <row r="16" spans="1:13" ht="15">
      <c r="A16" s="65" t="s">
        <v>83</v>
      </c>
      <c r="B16" s="76">
        <v>0.06592440315796885</v>
      </c>
      <c r="C16" s="71">
        <v>0.06690439195200276</v>
      </c>
      <c r="D16" s="76">
        <v>0.07621300584201555</v>
      </c>
      <c r="E16" s="71">
        <v>0.07526041567013006</v>
      </c>
      <c r="F16" s="76">
        <v>0.06849655382898052</v>
      </c>
      <c r="G16" s="61">
        <v>0.06923154542450596</v>
      </c>
      <c r="H16" s="82">
        <v>68496.55382898053</v>
      </c>
      <c r="I16" s="84">
        <v>68993.39788153458</v>
      </c>
      <c r="J16" s="76">
        <v>0.08420496231222184</v>
      </c>
      <c r="K16" s="61">
        <v>0.07065866354194068</v>
      </c>
      <c r="L16" s="82">
        <v>17472.529679786032</v>
      </c>
      <c r="M16" s="106">
        <v>10598.799531291103</v>
      </c>
    </row>
    <row r="17" spans="1:13" ht="15">
      <c r="A17" s="65" t="s">
        <v>84</v>
      </c>
      <c r="B17" s="76">
        <v>0.031209587255462645</v>
      </c>
      <c r="C17" s="71">
        <v>0.03112227741798778</v>
      </c>
      <c r="D17" s="76">
        <v>0.025961919866207366</v>
      </c>
      <c r="E17" s="71">
        <v>0.026335005369556647</v>
      </c>
      <c r="F17" s="76">
        <v>0.029897670408148825</v>
      </c>
      <c r="G17" s="61">
        <v>0.029832188030042676</v>
      </c>
      <c r="H17" s="82">
        <v>29897.670408148824</v>
      </c>
      <c r="I17" s="84">
        <v>29925.459405879996</v>
      </c>
      <c r="J17" s="76">
        <v>0.02949816582622393</v>
      </c>
      <c r="K17" s="61">
        <v>0.029997369490876915</v>
      </c>
      <c r="L17" s="82">
        <v>6120.869408941466</v>
      </c>
      <c r="M17" s="106">
        <v>4499.605423631538</v>
      </c>
    </row>
    <row r="18" spans="1:13" ht="15">
      <c r="A18" s="65" t="s">
        <v>85</v>
      </c>
      <c r="B18" s="76">
        <v>0.040260753976227644</v>
      </c>
      <c r="C18" s="71">
        <v>0.04139429851227482</v>
      </c>
      <c r="D18" s="76">
        <v>0.04252069501068425</v>
      </c>
      <c r="E18" s="71">
        <v>0.04253812524373474</v>
      </c>
      <c r="F18" s="76">
        <v>0.0408257392348418</v>
      </c>
      <c r="G18" s="61">
        <v>0.04167589763687718</v>
      </c>
      <c r="H18" s="82">
        <v>40825.7392348418</v>
      </c>
      <c r="I18" s="84">
        <v>41680.2551951398</v>
      </c>
      <c r="J18" s="76">
        <v>0.023271912297950167</v>
      </c>
      <c r="K18" s="61">
        <v>0.04275826152574843</v>
      </c>
      <c r="L18" s="82">
        <v>4828.921801824659</v>
      </c>
      <c r="M18" s="106">
        <v>6413.739228862264</v>
      </c>
    </row>
    <row r="19" spans="1:13" ht="15">
      <c r="A19" s="65" t="s">
        <v>86</v>
      </c>
      <c r="B19" s="76">
        <v>0.23203784994323967</v>
      </c>
      <c r="C19" s="71">
        <v>0.2292153889847042</v>
      </c>
      <c r="D19" s="76">
        <v>0.14726440610325148</v>
      </c>
      <c r="E19" s="71">
        <v>0.14535687287596377</v>
      </c>
      <c r="F19" s="76">
        <v>0.21084448898324265</v>
      </c>
      <c r="G19" s="61">
        <v>0.208727643264341</v>
      </c>
      <c r="H19" s="82">
        <v>210844.48898324266</v>
      </c>
      <c r="I19" s="84">
        <v>208250.7599575191</v>
      </c>
      <c r="J19" s="76">
        <v>0.23162009873880732</v>
      </c>
      <c r="K19" s="61">
        <v>0.22562700443466638</v>
      </c>
      <c r="L19" s="82">
        <v>48061.170488302516</v>
      </c>
      <c r="M19" s="106">
        <v>33844.05066519996</v>
      </c>
    </row>
    <row r="20" spans="1:13" ht="15">
      <c r="A20" s="65" t="s">
        <v>87</v>
      </c>
      <c r="B20" s="76">
        <v>0.021934084183879383</v>
      </c>
      <c r="C20" s="71">
        <v>0.022327504378313455</v>
      </c>
      <c r="D20" s="76">
        <v>0.022191912614264783</v>
      </c>
      <c r="E20" s="71">
        <v>0.022394025615933545</v>
      </c>
      <c r="F20" s="76">
        <v>0.021998541291475736</v>
      </c>
      <c r="G20" s="61">
        <v>0.022293606437301286</v>
      </c>
      <c r="H20" s="82">
        <v>21998.541291475736</v>
      </c>
      <c r="I20" s="84">
        <v>22344.134687718473</v>
      </c>
      <c r="J20" s="76">
        <v>0.018891884177476136</v>
      </c>
      <c r="K20" s="61">
        <v>0.0193302564347833</v>
      </c>
      <c r="L20" s="82">
        <v>3920.0659668262983</v>
      </c>
      <c r="M20" s="106">
        <v>2899.538465217495</v>
      </c>
    </row>
    <row r="21" spans="1:13" ht="15">
      <c r="A21" s="65" t="s">
        <v>88</v>
      </c>
      <c r="B21" s="76">
        <v>0.05151170499061437</v>
      </c>
      <c r="C21" s="71">
        <v>0.05139302610370992</v>
      </c>
      <c r="D21" s="76">
        <v>0.049431135767639044</v>
      </c>
      <c r="E21" s="71">
        <v>0.0492428525060888</v>
      </c>
      <c r="F21" s="76">
        <v>0.05099156268487054</v>
      </c>
      <c r="G21" s="61">
        <v>0.0509025535196922</v>
      </c>
      <c r="H21" s="82">
        <v>50991.562684870536</v>
      </c>
      <c r="I21" s="84">
        <v>50855.48270430464</v>
      </c>
      <c r="J21" s="76">
        <v>0.0442087680906621</v>
      </c>
      <c r="K21" s="61">
        <v>0.04414313158125483</v>
      </c>
      <c r="L21" s="82">
        <v>9173.319378812386</v>
      </c>
      <c r="M21" s="106">
        <v>6621.469737188225</v>
      </c>
    </row>
    <row r="22" spans="1:13" ht="15">
      <c r="A22" s="65" t="s">
        <v>89</v>
      </c>
      <c r="B22" s="76">
        <v>0.05121373479450361</v>
      </c>
      <c r="C22" s="71">
        <v>0.046680411466099456</v>
      </c>
      <c r="D22" s="76">
        <v>0.0569697669729866</v>
      </c>
      <c r="E22" s="71">
        <v>0.05712255078118613</v>
      </c>
      <c r="F22" s="76">
        <v>0.052652742839124356</v>
      </c>
      <c r="G22" s="61">
        <v>0.04925275034282124</v>
      </c>
      <c r="H22" s="82">
        <v>52652.74283912436</v>
      </c>
      <c r="I22" s="84">
        <v>49290.94629487112</v>
      </c>
      <c r="J22" s="76">
        <v>0.06278900130030764</v>
      </c>
      <c r="K22" s="61">
        <v>0.060782297470725624</v>
      </c>
      <c r="L22" s="82">
        <v>13028.717769813835</v>
      </c>
      <c r="M22" s="106">
        <v>9117.344620608843</v>
      </c>
    </row>
    <row r="23" spans="1:13" ht="15">
      <c r="A23" s="65" t="s">
        <v>90</v>
      </c>
      <c r="B23" s="76">
        <v>0.05122038974845133</v>
      </c>
      <c r="C23" s="71">
        <v>0.05407475125980205</v>
      </c>
      <c r="D23" s="76">
        <v>0.04873706572639254</v>
      </c>
      <c r="E23" s="71">
        <v>0.04908195714164949</v>
      </c>
      <c r="F23" s="76">
        <v>0.05059955874293663</v>
      </c>
      <c r="G23" s="61">
        <v>0.05274032987644968</v>
      </c>
      <c r="H23" s="82">
        <v>50599.558742936635</v>
      </c>
      <c r="I23" s="84">
        <v>52826.55273026392</v>
      </c>
      <c r="J23" s="76">
        <v>0.04389753998710264</v>
      </c>
      <c r="K23" s="61">
        <v>0.04496470069323215</v>
      </c>
      <c r="L23" s="82">
        <v>9108.739547323798</v>
      </c>
      <c r="M23" s="106">
        <v>6744.705103984822</v>
      </c>
    </row>
    <row r="24" spans="1:11" ht="15" hidden="1">
      <c r="A24" s="65"/>
      <c r="B24" s="65"/>
      <c r="C24" s="51"/>
      <c r="D24" s="51"/>
      <c r="E24" s="55">
        <v>0</v>
      </c>
      <c r="F24" s="55"/>
      <c r="G24" s="55"/>
      <c r="I24" s="55"/>
      <c r="J24" s="55"/>
      <c r="K24" s="64">
        <v>0</v>
      </c>
    </row>
    <row r="25" spans="1:13" ht="15">
      <c r="A25" s="66" t="s">
        <v>91</v>
      </c>
      <c r="B25" s="107">
        <f aca="true" t="shared" si="0" ref="B25:G25">SUM(B8:B23)</f>
        <v>1</v>
      </c>
      <c r="C25" s="107">
        <f t="shared" si="0"/>
        <v>1</v>
      </c>
      <c r="D25" s="107">
        <f t="shared" si="0"/>
        <v>0.9999999999999999</v>
      </c>
      <c r="E25" s="107">
        <f t="shared" si="0"/>
        <v>1</v>
      </c>
      <c r="F25" s="107">
        <f t="shared" si="0"/>
        <v>1</v>
      </c>
      <c r="G25" s="107">
        <f t="shared" si="0"/>
        <v>1</v>
      </c>
      <c r="H25" s="35">
        <f aca="true" t="shared" si="1" ref="H25:M25">SUM(H8:H23)</f>
        <v>1000000</v>
      </c>
      <c r="I25" s="77">
        <f t="shared" si="1"/>
        <v>1000000</v>
      </c>
      <c r="J25" s="108">
        <f t="shared" si="1"/>
        <v>0.9999999999999999</v>
      </c>
      <c r="K25" s="108">
        <f t="shared" si="1"/>
        <v>0.9999999999999999</v>
      </c>
      <c r="L25" s="77">
        <f t="shared" si="1"/>
        <v>207500</v>
      </c>
      <c r="M25" s="77">
        <f t="shared" si="1"/>
        <v>150000.00000000003</v>
      </c>
    </row>
    <row r="26" spans="1:2" ht="15">
      <c r="A26" s="4"/>
      <c r="B26" s="4"/>
    </row>
    <row r="27" spans="1:2" ht="15">
      <c r="A27" s="4"/>
      <c r="B27" s="4"/>
    </row>
    <row r="28" spans="1:2" ht="15">
      <c r="A28" s="4"/>
      <c r="B28" s="4"/>
    </row>
    <row r="29" spans="1:2" ht="15">
      <c r="A29" s="4"/>
      <c r="B29" s="4"/>
    </row>
    <row r="30" spans="1:2" ht="15">
      <c r="A30" s="56"/>
      <c r="B30" s="56"/>
    </row>
    <row r="31" spans="1:2" ht="15">
      <c r="A31" s="56"/>
      <c r="B31" s="56"/>
    </row>
    <row r="32" spans="1:2" ht="15">
      <c r="A32" s="57"/>
      <c r="B32" s="57"/>
    </row>
    <row r="33" spans="1:2" ht="15">
      <c r="A33" s="56"/>
      <c r="B33" s="56"/>
    </row>
    <row r="34" spans="1:2" ht="15">
      <c r="A34" s="56"/>
      <c r="B34" s="56"/>
    </row>
    <row r="35" spans="1:2" ht="15">
      <c r="A35" s="57"/>
      <c r="B35" s="57"/>
    </row>
    <row r="36" spans="1:2" ht="15">
      <c r="A36" s="56"/>
      <c r="B36" s="56"/>
    </row>
    <row r="37" spans="1:2" ht="15">
      <c r="A37" s="56"/>
      <c r="B37" s="56"/>
    </row>
    <row r="39" spans="1:2" ht="15">
      <c r="A39" s="56"/>
      <c r="B39" s="56"/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smorrill</dc:creator>
  <cp:keywords/>
  <dc:description/>
  <cp:lastModifiedBy>Stef Morrill</cp:lastModifiedBy>
  <cp:lastPrinted>2014-08-05T10:06:21Z</cp:lastPrinted>
  <dcterms:created xsi:type="dcterms:W3CDTF">2007-05-31T16:25:10Z</dcterms:created>
  <dcterms:modified xsi:type="dcterms:W3CDTF">2019-05-07T21:11:45Z</dcterms:modified>
  <cp:category/>
  <cp:version/>
  <cp:contentType/>
  <cp:contentStatus/>
</cp:coreProperties>
</file>